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ezernatzukunft.sharepoint.com/sites/DZ-Schalte/Freigegebene Dokumente/2_Projekte/Geldpolitik/G14_Housing/"/>
    </mc:Choice>
  </mc:AlternateContent>
  <xr:revisionPtr revIDLastSave="46" documentId="8_{A4F96EB2-475A-4F91-8047-F185D392EF18}" xr6:coauthVersionLast="47" xr6:coauthVersionMax="47" xr10:uidLastSave="{D1C3C091-8833-4512-9166-3305B82BC382}"/>
  <bookViews>
    <workbookView xWindow="-110" yWindow="-110" windowWidth="19420" windowHeight="11500" tabRatio="809" xr2:uid="{A898547B-4E80-4C36-8F4A-FB8B4CBFC6AC}"/>
  </bookViews>
  <sheets>
    <sheet name="Deckblatt" sheetId="17" r:id="rId1"/>
    <sheet name="Inhaltsverzeichnis" sheetId="13" r:id="rId2"/>
    <sheet name="Subjektförderung" sheetId="3" r:id="rId3"/>
    <sheet name="Wohngeld" sheetId="1" r:id="rId4"/>
    <sheet name="KdU" sheetId="2" r:id="rId5"/>
    <sheet name="Objektförderung" sheetId="10" r:id="rId6"/>
    <sheet name="Bund" sheetId="4" r:id="rId7"/>
    <sheet name="Länder" sheetId="5" r:id="rId8"/>
    <sheet name="Mindereinnahmen" sheetId="7" r:id="rId9"/>
    <sheet name="Bestandserwerb" sheetId="8" r:id="rId10"/>
    <sheet name="Positionen Mindereinnahmen" sheetId="6" r:id="rId11"/>
    <sheet name="Anteile Bestandserwerb" sheetId="9" r:id="rId12"/>
    <sheet name="Bund-Länder Vergleich" sheetId="14" r:id="rId13"/>
    <sheet name="Quellen"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4" l="1"/>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4" i="14"/>
  <c r="C56" i="2"/>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4" i="10"/>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5" i="4"/>
  <c r="Y5" i="4"/>
  <c r="K30" i="1" l="1"/>
  <c r="J4" i="14" l="1"/>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I22" i="14" l="1"/>
  <c r="G22" i="14" s="1"/>
  <c r="I39" i="14"/>
  <c r="G39" i="14" s="1"/>
  <c r="I23" i="14"/>
  <c r="G23" i="14" s="1"/>
  <c r="I15" i="14"/>
  <c r="G15" i="14" s="1"/>
  <c r="I14" i="14"/>
  <c r="G14" i="14" s="1"/>
  <c r="I24" i="14"/>
  <c r="G24" i="14" s="1"/>
  <c r="I30" i="14"/>
  <c r="G30" i="14" s="1"/>
  <c r="I16" i="14"/>
  <c r="G16" i="14" s="1"/>
  <c r="I25" i="14"/>
  <c r="G25" i="14" s="1"/>
  <c r="I11" i="14"/>
  <c r="G11" i="14" s="1"/>
  <c r="I34" i="14"/>
  <c r="G34" i="14" s="1"/>
  <c r="I20" i="14"/>
  <c r="G20" i="14" s="1"/>
  <c r="I6" i="14"/>
  <c r="G6" i="14" s="1"/>
  <c r="I43" i="14"/>
  <c r="G43" i="14" s="1"/>
  <c r="I29" i="14"/>
  <c r="G29" i="14" s="1"/>
  <c r="I38" i="14"/>
  <c r="G38" i="14" s="1"/>
  <c r="I10" i="14"/>
  <c r="G10" i="14" s="1"/>
  <c r="I33" i="14"/>
  <c r="G33" i="14" s="1"/>
  <c r="I19" i="14"/>
  <c r="G19" i="14" s="1"/>
  <c r="I5" i="14"/>
  <c r="G5" i="14" s="1"/>
  <c r="I42" i="14"/>
  <c r="G42" i="14" s="1"/>
  <c r="I28" i="14"/>
  <c r="G28" i="14" s="1"/>
  <c r="I37" i="14"/>
  <c r="G37" i="14" s="1"/>
  <c r="I9" i="14"/>
  <c r="G9" i="14" s="1"/>
  <c r="I32" i="14"/>
  <c r="G32" i="14" s="1"/>
  <c r="I18" i="14"/>
  <c r="G18" i="14" s="1"/>
  <c r="I4" i="14"/>
  <c r="G4" i="14" s="1"/>
  <c r="I41" i="14"/>
  <c r="G41" i="14" s="1"/>
  <c r="I27" i="14"/>
  <c r="G27" i="14" s="1"/>
  <c r="I13" i="14"/>
  <c r="G13" i="14" s="1"/>
  <c r="I36" i="14"/>
  <c r="G36" i="14" s="1"/>
  <c r="I8" i="14"/>
  <c r="G8" i="14" s="1"/>
  <c r="I31" i="14"/>
  <c r="G31" i="14" s="1"/>
  <c r="I17" i="14"/>
  <c r="G17" i="14" s="1"/>
  <c r="I40" i="14"/>
  <c r="G40" i="14" s="1"/>
  <c r="I26" i="14"/>
  <c r="G26" i="14" s="1"/>
  <c r="I12" i="14"/>
  <c r="G12" i="14" s="1"/>
  <c r="I35" i="14"/>
  <c r="G35" i="14" s="1"/>
  <c r="I21" i="14"/>
  <c r="G21" i="14" s="1"/>
  <c r="I7" i="14"/>
  <c r="G7" i="14" s="1"/>
  <c r="I40" i="9"/>
  <c r="I39" i="9"/>
  <c r="I38" i="9"/>
  <c r="I37" i="9"/>
  <c r="I36" i="9"/>
  <c r="I35" i="9"/>
  <c r="H40" i="9"/>
  <c r="H39" i="9"/>
  <c r="H36" i="9"/>
  <c r="H38" i="9"/>
  <c r="H37" i="9"/>
  <c r="H35" i="9"/>
  <c r="Q40" i="9"/>
  <c r="Q39" i="9"/>
  <c r="Q38" i="9"/>
  <c r="Q37" i="9"/>
  <c r="Q36" i="9"/>
  <c r="Q35" i="9"/>
  <c r="P40" i="9"/>
  <c r="P39" i="9"/>
  <c r="P38" i="9"/>
  <c r="P37" i="9"/>
  <c r="P36" i="9"/>
  <c r="P35" i="9"/>
  <c r="C26" i="13"/>
  <c r="C20" i="13"/>
  <c r="C19" i="13"/>
  <c r="C16" i="13"/>
  <c r="C15" i="13"/>
  <c r="C14" i="13"/>
  <c r="C13" i="13"/>
  <c r="C12" i="13"/>
  <c r="C9" i="13"/>
  <c r="C8" i="13"/>
  <c r="C7" i="13"/>
  <c r="K31" i="1"/>
  <c r="K32" i="1"/>
  <c r="K33" i="1"/>
  <c r="K34" i="1"/>
  <c r="K35" i="1"/>
  <c r="K36" i="1"/>
  <c r="K37" i="1"/>
  <c r="K38" i="1"/>
  <c r="K39" i="1"/>
  <c r="C42" i="1"/>
  <c r="C41" i="1"/>
  <c r="C44" i="9"/>
  <c r="Q44" i="8" s="1"/>
  <c r="U17" i="7"/>
  <c r="U13" i="7"/>
  <c r="O23" i="4"/>
  <c r="M53" i="2"/>
  <c r="M54" i="2"/>
  <c r="J54" i="2" s="1"/>
  <c r="D54" i="2" s="1"/>
  <c r="I54" i="2"/>
  <c r="C54" i="2" s="1"/>
  <c r="H47" i="2"/>
  <c r="D4" i="1"/>
  <c r="E4" i="3" s="1"/>
  <c r="G8" i="3"/>
  <c r="G5" i="3"/>
  <c r="G6" i="3"/>
  <c r="G7"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 i="3"/>
  <c r="T36" i="9"/>
  <c r="T37" i="9"/>
  <c r="T38" i="9"/>
  <c r="T39" i="9"/>
  <c r="T35" i="9"/>
  <c r="L36" i="9"/>
  <c r="L37" i="9"/>
  <c r="L38" i="9"/>
  <c r="L39" i="9"/>
  <c r="L42" i="9"/>
  <c r="L43" i="9"/>
  <c r="L44" i="9"/>
  <c r="L35" i="9"/>
  <c r="D42" i="9"/>
  <c r="D51" i="9"/>
  <c r="D52" i="9"/>
  <c r="D53" i="9"/>
  <c r="D54" i="9"/>
  <c r="D55" i="9"/>
  <c r="D56" i="9"/>
  <c r="D57" i="9"/>
  <c r="D58" i="9"/>
  <c r="D59" i="9"/>
  <c r="D60" i="9"/>
  <c r="D61" i="9"/>
  <c r="D62" i="9"/>
  <c r="D63" i="9"/>
  <c r="D64" i="9"/>
  <c r="D65" i="9" s="1"/>
  <c r="D66" i="9" s="1"/>
  <c r="D47" i="9"/>
  <c r="E50" i="9"/>
  <c r="D50" i="9" s="1"/>
  <c r="E49" i="9"/>
  <c r="D49" i="9" s="1"/>
  <c r="E48" i="9"/>
  <c r="D48" i="9" s="1"/>
  <c r="C59" i="9"/>
  <c r="Q59" i="8" s="1"/>
  <c r="C60" i="9"/>
  <c r="Q60" i="8" s="1"/>
  <c r="C61" i="9"/>
  <c r="C58" i="9"/>
  <c r="Q58" i="8" s="1"/>
  <c r="C53" i="9"/>
  <c r="Q53" i="8" s="1"/>
  <c r="C54" i="9"/>
  <c r="Q54" i="8" s="1"/>
  <c r="C55" i="9"/>
  <c r="Q55" i="8" s="1"/>
  <c r="C56" i="9"/>
  <c r="Q56" i="8" s="1"/>
  <c r="C57" i="9"/>
  <c r="Q57" i="8" s="1"/>
  <c r="C52" i="9"/>
  <c r="Q52" i="8" s="1"/>
  <c r="C49" i="9"/>
  <c r="Q49" i="8" s="1"/>
  <c r="C50" i="9"/>
  <c r="Q50" i="8" s="1"/>
  <c r="C51" i="9"/>
  <c r="Q51" i="8" s="1"/>
  <c r="C48" i="9"/>
  <c r="Q48" i="8" s="1"/>
  <c r="C45" i="9"/>
  <c r="Q45" i="8" s="1"/>
  <c r="C46" i="9"/>
  <c r="Q46" i="8" s="1"/>
  <c r="C47" i="9"/>
  <c r="Q47" i="8" s="1"/>
  <c r="C42" i="9"/>
  <c r="Q42" i="8" s="1"/>
  <c r="C43" i="9"/>
  <c r="Q43" i="8" s="1"/>
  <c r="C41" i="9"/>
  <c r="Q41" i="8" s="1"/>
  <c r="C39" i="9"/>
  <c r="Q39" i="8" s="1"/>
  <c r="C40" i="9"/>
  <c r="Q40" i="8" s="1"/>
  <c r="C38" i="9"/>
  <c r="Q38" i="8" s="1"/>
  <c r="C35" i="9"/>
  <c r="Q35" i="8" s="1"/>
  <c r="C36" i="9"/>
  <c r="Q36" i="8" s="1"/>
  <c r="C37" i="9"/>
  <c r="Q37" i="8" s="1"/>
  <c r="C34" i="9"/>
  <c r="Q34" i="8" s="1"/>
  <c r="C32" i="9"/>
  <c r="Q32" i="8" s="1"/>
  <c r="C33" i="9"/>
  <c r="Q33" i="8" s="1"/>
  <c r="C31" i="9"/>
  <c r="Q31" i="8" s="1"/>
  <c r="C28" i="9"/>
  <c r="Q28" i="8" s="1"/>
  <c r="C29" i="9"/>
  <c r="Q29" i="8" s="1"/>
  <c r="C30" i="9"/>
  <c r="Q30" i="8" s="1"/>
  <c r="C27" i="9"/>
  <c r="Q27" i="8" s="1"/>
  <c r="C25" i="9"/>
  <c r="C24" i="9"/>
  <c r="C23" i="9"/>
  <c r="C20" i="9"/>
  <c r="C19" i="9"/>
  <c r="C18" i="9" s="1"/>
  <c r="C17" i="9" s="1"/>
  <c r="C16" i="9" s="1"/>
  <c r="C15" i="9" s="1"/>
  <c r="C14" i="9" s="1"/>
  <c r="C13" i="9" s="1"/>
  <c r="C12" i="9" s="1"/>
  <c r="C11" i="9" s="1"/>
  <c r="C10" i="9" s="1"/>
  <c r="C9" i="9" s="1"/>
  <c r="C8" i="9" s="1"/>
  <c r="C7" i="9" s="1"/>
  <c r="C6" i="9" s="1"/>
  <c r="C5" i="9" s="1"/>
  <c r="Q39" i="7"/>
  <c r="ED66" i="7"/>
  <c r="EC66" i="7"/>
  <c r="EB66" i="7"/>
  <c r="DZ66" i="7"/>
  <c r="DY66" i="7"/>
  <c r="DX66" i="7"/>
  <c r="DV66" i="7"/>
  <c r="DU66" i="7"/>
  <c r="DT66" i="7"/>
  <c r="DR66" i="7"/>
  <c r="DQ66" i="7"/>
  <c r="DP66" i="7"/>
  <c r="DN66" i="7"/>
  <c r="DM66" i="7"/>
  <c r="DL66" i="7"/>
  <c r="DJ66" i="7"/>
  <c r="DI66" i="7"/>
  <c r="DH66" i="7"/>
  <c r="DF66" i="7"/>
  <c r="DE66" i="7"/>
  <c r="DD66" i="7"/>
  <c r="DB66" i="7"/>
  <c r="DA66" i="7"/>
  <c r="CZ66" i="7"/>
  <c r="CX66" i="7"/>
  <c r="CW66" i="7"/>
  <c r="CV66" i="7"/>
  <c r="CT66" i="7"/>
  <c r="CS66" i="7"/>
  <c r="CR66" i="7"/>
  <c r="CP66" i="7"/>
  <c r="CO66" i="7"/>
  <c r="CN66" i="7"/>
  <c r="CL66" i="7"/>
  <c r="CK66" i="7"/>
  <c r="CJ66" i="7"/>
  <c r="CH66" i="7"/>
  <c r="CG66" i="7"/>
  <c r="CF66" i="7"/>
  <c r="CD66" i="7"/>
  <c r="CC66" i="7"/>
  <c r="CB66" i="7"/>
  <c r="BZ66" i="7"/>
  <c r="BY66" i="7"/>
  <c r="BX66" i="7"/>
  <c r="BV66" i="7"/>
  <c r="BU66" i="7"/>
  <c r="AI66" i="8" s="1"/>
  <c r="BT66" i="7"/>
  <c r="AH66" i="8" s="1"/>
  <c r="BR66" i="7"/>
  <c r="BQ66" i="7"/>
  <c r="AF66" i="8" s="1"/>
  <c r="BP66" i="7"/>
  <c r="AE66" i="8" s="1"/>
  <c r="BN66" i="7"/>
  <c r="BM66" i="7"/>
  <c r="BL66" i="7"/>
  <c r="BJ66" i="7"/>
  <c r="BI66" i="7"/>
  <c r="BH66" i="7"/>
  <c r="BF66" i="7"/>
  <c r="BE66" i="7"/>
  <c r="BD66" i="7"/>
  <c r="BB66" i="7"/>
  <c r="BA66" i="7"/>
  <c r="AZ66" i="7"/>
  <c r="AX66" i="7"/>
  <c r="AW66" i="7"/>
  <c r="AV66" i="7"/>
  <c r="AT66" i="7"/>
  <c r="AS66" i="7"/>
  <c r="AR66" i="7"/>
  <c r="AP66" i="7"/>
  <c r="AO66" i="7"/>
  <c r="AN66" i="7"/>
  <c r="AL66" i="7"/>
  <c r="AK66" i="7"/>
  <c r="AJ66" i="7"/>
  <c r="AH66" i="7"/>
  <c r="AG66" i="7"/>
  <c r="AF66" i="7"/>
  <c r="AD66" i="7"/>
  <c r="AC66" i="7"/>
  <c r="AB66" i="7"/>
  <c r="Z66" i="7"/>
  <c r="Y66" i="7"/>
  <c r="X66" i="7"/>
  <c r="ED65" i="7"/>
  <c r="EC65" i="7"/>
  <c r="EB65" i="7"/>
  <c r="DZ65" i="7"/>
  <c r="DY65" i="7"/>
  <c r="DX65" i="7"/>
  <c r="DV65" i="7"/>
  <c r="DU65" i="7"/>
  <c r="DT65" i="7"/>
  <c r="DR65" i="7"/>
  <c r="DQ65" i="7"/>
  <c r="DP65" i="7"/>
  <c r="DN65" i="7"/>
  <c r="DM65" i="7"/>
  <c r="DL65" i="7"/>
  <c r="DJ65" i="7"/>
  <c r="DI65" i="7"/>
  <c r="DH65" i="7"/>
  <c r="DF65" i="7"/>
  <c r="DE65" i="7"/>
  <c r="DD65" i="7"/>
  <c r="DB65" i="7"/>
  <c r="DA65" i="7"/>
  <c r="CZ65" i="7"/>
  <c r="CX65" i="7"/>
  <c r="CW65" i="7"/>
  <c r="CV65" i="7"/>
  <c r="CT65" i="7"/>
  <c r="CS65" i="7"/>
  <c r="CR65" i="7"/>
  <c r="CP65" i="7"/>
  <c r="CO65" i="7"/>
  <c r="CN65" i="7"/>
  <c r="CL65" i="7"/>
  <c r="CK65" i="7"/>
  <c r="CJ65" i="7"/>
  <c r="CH65" i="7"/>
  <c r="CG65" i="7"/>
  <c r="CF65" i="7"/>
  <c r="CD65" i="7"/>
  <c r="CC65" i="7"/>
  <c r="CB65" i="7"/>
  <c r="BZ65" i="7"/>
  <c r="BY65" i="7"/>
  <c r="BX65" i="7"/>
  <c r="BV65" i="7"/>
  <c r="BU65" i="7"/>
  <c r="AI65" i="8" s="1"/>
  <c r="BT65" i="7"/>
  <c r="AH65" i="8" s="1"/>
  <c r="BR65" i="7"/>
  <c r="BQ65" i="7"/>
  <c r="AF65" i="8" s="1"/>
  <c r="BP65" i="7"/>
  <c r="AE65" i="8" s="1"/>
  <c r="BN65" i="7"/>
  <c r="BM65" i="7"/>
  <c r="BL65" i="7"/>
  <c r="BJ65" i="7"/>
  <c r="BI65" i="7"/>
  <c r="BH65" i="7"/>
  <c r="BF65" i="7"/>
  <c r="BE65" i="7"/>
  <c r="BD65" i="7"/>
  <c r="BB65" i="7"/>
  <c r="BA65" i="7"/>
  <c r="AZ65" i="7"/>
  <c r="AX65" i="7"/>
  <c r="AW65" i="7"/>
  <c r="AV65" i="7"/>
  <c r="AT65" i="7"/>
  <c r="AS65" i="7"/>
  <c r="AR65" i="7"/>
  <c r="AP65" i="7"/>
  <c r="AO65" i="7"/>
  <c r="AN65" i="7"/>
  <c r="AL65" i="7"/>
  <c r="AK65" i="7"/>
  <c r="AJ65" i="7"/>
  <c r="AH65" i="7"/>
  <c r="AG65" i="7"/>
  <c r="AF65" i="7"/>
  <c r="AD65" i="7"/>
  <c r="AC65" i="7"/>
  <c r="AB65" i="7"/>
  <c r="Z65" i="7"/>
  <c r="Y65" i="7"/>
  <c r="X65" i="7"/>
  <c r="ED64" i="7"/>
  <c r="EC64" i="7"/>
  <c r="EB64" i="7"/>
  <c r="DZ64" i="7"/>
  <c r="DY64" i="7"/>
  <c r="DX64" i="7"/>
  <c r="DV64" i="7"/>
  <c r="DU64" i="7"/>
  <c r="DT64" i="7"/>
  <c r="DR64" i="7"/>
  <c r="DQ64" i="7"/>
  <c r="DP64" i="7"/>
  <c r="DN64" i="7"/>
  <c r="DM64" i="7"/>
  <c r="DL64" i="7"/>
  <c r="DJ64" i="7"/>
  <c r="DI64" i="7"/>
  <c r="DH64" i="7"/>
  <c r="DF64" i="7"/>
  <c r="DE64" i="7"/>
  <c r="DD64" i="7"/>
  <c r="DB64" i="7"/>
  <c r="DA64" i="7"/>
  <c r="CZ64" i="7"/>
  <c r="CX64" i="7"/>
  <c r="CW64" i="7"/>
  <c r="CV64" i="7"/>
  <c r="CT64" i="7"/>
  <c r="CS64" i="7"/>
  <c r="CR64" i="7"/>
  <c r="CP64" i="7"/>
  <c r="CO64" i="7"/>
  <c r="CN64" i="7"/>
  <c r="CL64" i="7"/>
  <c r="CK64" i="7"/>
  <c r="CJ64" i="7"/>
  <c r="CH64" i="7"/>
  <c r="CG64" i="7"/>
  <c r="CF64" i="7"/>
  <c r="CD64" i="7"/>
  <c r="CC64" i="7"/>
  <c r="CB64" i="7"/>
  <c r="BZ64" i="7"/>
  <c r="BY64" i="7"/>
  <c r="BX64" i="7"/>
  <c r="BV64" i="7"/>
  <c r="BU64" i="7"/>
  <c r="AI64" i="8" s="1"/>
  <c r="BT64" i="7"/>
  <c r="AH64" i="8" s="1"/>
  <c r="BR64" i="7"/>
  <c r="BQ64" i="7"/>
  <c r="AF64" i="8" s="1"/>
  <c r="BP64" i="7"/>
  <c r="AE64" i="8" s="1"/>
  <c r="BN64" i="7"/>
  <c r="BM64" i="7"/>
  <c r="BL64" i="7"/>
  <c r="BJ64" i="7"/>
  <c r="BI64" i="7"/>
  <c r="BH64" i="7"/>
  <c r="BF64" i="7"/>
  <c r="BE64" i="7"/>
  <c r="BD64" i="7"/>
  <c r="BB64" i="7"/>
  <c r="BA64" i="7"/>
  <c r="AZ64" i="7"/>
  <c r="AX64" i="7"/>
  <c r="AW64" i="7"/>
  <c r="AV64" i="7"/>
  <c r="AT64" i="7"/>
  <c r="AS64" i="7"/>
  <c r="AR64" i="7"/>
  <c r="AP64" i="7"/>
  <c r="AO64" i="7"/>
  <c r="AN64" i="7"/>
  <c r="AL64" i="7"/>
  <c r="AK64" i="7"/>
  <c r="AJ64" i="7"/>
  <c r="AH64" i="7"/>
  <c r="AG64" i="7"/>
  <c r="AF64" i="7"/>
  <c r="AD64" i="7"/>
  <c r="AC64" i="7"/>
  <c r="AB64" i="7"/>
  <c r="Z64" i="7"/>
  <c r="Y64" i="7"/>
  <c r="X64" i="7"/>
  <c r="ED63" i="7"/>
  <c r="EC63" i="7"/>
  <c r="EB63" i="7"/>
  <c r="DZ63" i="7"/>
  <c r="DY63" i="7"/>
  <c r="DX63" i="7"/>
  <c r="DV63" i="7"/>
  <c r="DU63" i="7"/>
  <c r="DT63" i="7"/>
  <c r="DR63" i="7"/>
  <c r="DQ63" i="7"/>
  <c r="DP63" i="7"/>
  <c r="DN63" i="7"/>
  <c r="DM63" i="7"/>
  <c r="DL63" i="7"/>
  <c r="DJ63" i="7"/>
  <c r="DI63" i="7"/>
  <c r="DH63" i="7"/>
  <c r="DF63" i="7"/>
  <c r="DE63" i="7"/>
  <c r="DD63" i="7"/>
  <c r="DB63" i="7"/>
  <c r="DA63" i="7"/>
  <c r="CZ63" i="7"/>
  <c r="CX63" i="7"/>
  <c r="CW63" i="7"/>
  <c r="CV63" i="7"/>
  <c r="CT63" i="7"/>
  <c r="CS63" i="7"/>
  <c r="CR63" i="7"/>
  <c r="CP63" i="7"/>
  <c r="CO63" i="7"/>
  <c r="CN63" i="7"/>
  <c r="CL63" i="7"/>
  <c r="CK63" i="7"/>
  <c r="CJ63" i="7"/>
  <c r="CH63" i="7"/>
  <c r="CG63" i="7"/>
  <c r="CF63" i="7"/>
  <c r="CD63" i="7"/>
  <c r="CC63" i="7"/>
  <c r="CB63" i="7"/>
  <c r="BZ63" i="7"/>
  <c r="BY63" i="7"/>
  <c r="BX63" i="7"/>
  <c r="BV63" i="7"/>
  <c r="BU63" i="7"/>
  <c r="AI63" i="8" s="1"/>
  <c r="BT63" i="7"/>
  <c r="AH63" i="8" s="1"/>
  <c r="BR63" i="7"/>
  <c r="BQ63" i="7"/>
  <c r="AF63" i="8" s="1"/>
  <c r="BP63" i="7"/>
  <c r="AE63" i="8" s="1"/>
  <c r="BN63" i="7"/>
  <c r="BM63" i="7"/>
  <c r="BL63" i="7"/>
  <c r="BJ63" i="7"/>
  <c r="BI63" i="7"/>
  <c r="BH63" i="7"/>
  <c r="BF63" i="7"/>
  <c r="BE63" i="7"/>
  <c r="BD63" i="7"/>
  <c r="BB63" i="7"/>
  <c r="BA63" i="7"/>
  <c r="AZ63" i="7"/>
  <c r="AX63" i="7"/>
  <c r="AW63" i="7"/>
  <c r="AV63" i="7"/>
  <c r="AT63" i="7"/>
  <c r="AS63" i="7"/>
  <c r="AR63" i="7"/>
  <c r="AP63" i="7"/>
  <c r="AO63" i="7"/>
  <c r="AN63" i="7"/>
  <c r="AL63" i="7"/>
  <c r="AK63" i="7"/>
  <c r="AJ63" i="7"/>
  <c r="AH63" i="7"/>
  <c r="AG63" i="7"/>
  <c r="AF63" i="7"/>
  <c r="AD63" i="7"/>
  <c r="AC63" i="7"/>
  <c r="AB63" i="7"/>
  <c r="Z63" i="7"/>
  <c r="Y63" i="7"/>
  <c r="X63" i="7"/>
  <c r="ED62" i="7"/>
  <c r="EC62" i="7"/>
  <c r="EB62" i="7"/>
  <c r="DZ62" i="7"/>
  <c r="DY62" i="7"/>
  <c r="DX62" i="7"/>
  <c r="DV62" i="7"/>
  <c r="DU62" i="7"/>
  <c r="DT62" i="7"/>
  <c r="DR62" i="7"/>
  <c r="DQ62" i="7"/>
  <c r="DP62" i="7"/>
  <c r="DN62" i="7"/>
  <c r="DM62" i="7"/>
  <c r="DL62" i="7"/>
  <c r="DJ62" i="7"/>
  <c r="DI62" i="7"/>
  <c r="DH62" i="7"/>
  <c r="DF62" i="7"/>
  <c r="DE62" i="7"/>
  <c r="DD62" i="7"/>
  <c r="DB62" i="7"/>
  <c r="DA62" i="7"/>
  <c r="CZ62" i="7"/>
  <c r="CX62" i="7"/>
  <c r="CW62" i="7"/>
  <c r="CV62" i="7"/>
  <c r="CT62" i="7"/>
  <c r="CS62" i="7"/>
  <c r="CR62" i="7"/>
  <c r="CP62" i="7"/>
  <c r="CO62" i="7"/>
  <c r="CN62" i="7"/>
  <c r="CL62" i="7"/>
  <c r="CK62" i="7"/>
  <c r="CJ62" i="7"/>
  <c r="CH62" i="7"/>
  <c r="CG62" i="7"/>
  <c r="CF62" i="7"/>
  <c r="CD62" i="7"/>
  <c r="CC62" i="7"/>
  <c r="CB62" i="7"/>
  <c r="BZ62" i="7"/>
  <c r="BY62" i="7"/>
  <c r="BX62" i="7"/>
  <c r="BV62" i="7"/>
  <c r="BU62" i="7"/>
  <c r="AI62" i="8" s="1"/>
  <c r="BT62" i="7"/>
  <c r="AH62" i="8" s="1"/>
  <c r="BR62" i="7"/>
  <c r="BQ62" i="7"/>
  <c r="AF62" i="8" s="1"/>
  <c r="BP62" i="7"/>
  <c r="AE62" i="8" s="1"/>
  <c r="BN62" i="7"/>
  <c r="BM62" i="7"/>
  <c r="BL62" i="7"/>
  <c r="BJ62" i="7"/>
  <c r="BI62" i="7"/>
  <c r="BH62" i="7"/>
  <c r="BF62" i="7"/>
  <c r="BE62" i="7"/>
  <c r="BD62" i="7"/>
  <c r="BB62" i="7"/>
  <c r="BA62" i="7"/>
  <c r="AZ62" i="7"/>
  <c r="AX62" i="7"/>
  <c r="AW62" i="7"/>
  <c r="AV62" i="7"/>
  <c r="AT62" i="7"/>
  <c r="AS62" i="7"/>
  <c r="AR62" i="7"/>
  <c r="AP62" i="7"/>
  <c r="AO62" i="7"/>
  <c r="AN62" i="7"/>
  <c r="AL62" i="7"/>
  <c r="AK62" i="7"/>
  <c r="AJ62" i="7"/>
  <c r="AH62" i="7"/>
  <c r="AG62" i="7"/>
  <c r="AF62" i="7"/>
  <c r="AD62" i="7"/>
  <c r="AC62" i="7"/>
  <c r="AB62" i="7"/>
  <c r="Z62" i="7"/>
  <c r="Y62" i="7"/>
  <c r="X62" i="7"/>
  <c r="ED61" i="7"/>
  <c r="EC61" i="7"/>
  <c r="EB61" i="7"/>
  <c r="DZ61" i="7"/>
  <c r="DY61" i="7"/>
  <c r="DX61" i="7"/>
  <c r="DV61" i="7"/>
  <c r="DU61" i="7"/>
  <c r="DT61" i="7"/>
  <c r="DR61" i="7"/>
  <c r="DQ61" i="7"/>
  <c r="DP61" i="7"/>
  <c r="DN61" i="7"/>
  <c r="DM61" i="7"/>
  <c r="DL61" i="7"/>
  <c r="DJ61" i="7"/>
  <c r="DI61" i="7"/>
  <c r="DH61" i="7"/>
  <c r="DF61" i="7"/>
  <c r="DE61" i="7"/>
  <c r="DD61" i="7"/>
  <c r="DB61" i="7"/>
  <c r="DA61" i="7"/>
  <c r="CZ61" i="7"/>
  <c r="CX61" i="7"/>
  <c r="CW61" i="7"/>
  <c r="CV61" i="7"/>
  <c r="CT61" i="7"/>
  <c r="CS61" i="7"/>
  <c r="CR61" i="7"/>
  <c r="CP61" i="7"/>
  <c r="CO61" i="7"/>
  <c r="CN61" i="7"/>
  <c r="CL61" i="7"/>
  <c r="CK61" i="7"/>
  <c r="CJ61" i="7"/>
  <c r="CH61" i="7"/>
  <c r="CG61" i="7"/>
  <c r="CF61" i="7"/>
  <c r="CD61" i="7"/>
  <c r="CC61" i="7"/>
  <c r="CB61" i="7"/>
  <c r="BZ61" i="7"/>
  <c r="BY61" i="7"/>
  <c r="BX61" i="7"/>
  <c r="BV61" i="7"/>
  <c r="BU61" i="7"/>
  <c r="AI61" i="8" s="1"/>
  <c r="BT61" i="7"/>
  <c r="AH61" i="8" s="1"/>
  <c r="BR61" i="7"/>
  <c r="BQ61" i="7"/>
  <c r="AF61" i="8" s="1"/>
  <c r="BP61" i="7"/>
  <c r="AE61" i="8" s="1"/>
  <c r="BN61" i="7"/>
  <c r="BM61" i="7"/>
  <c r="BL61" i="7"/>
  <c r="BJ61" i="7"/>
  <c r="BI61" i="7"/>
  <c r="BH61" i="7"/>
  <c r="BF61" i="7"/>
  <c r="BE61" i="7"/>
  <c r="BD61" i="7"/>
  <c r="BB61" i="7"/>
  <c r="BA61" i="7"/>
  <c r="AZ61" i="7"/>
  <c r="AX61" i="7"/>
  <c r="AW61" i="7"/>
  <c r="AV61" i="7"/>
  <c r="AT61" i="7"/>
  <c r="AS61" i="7"/>
  <c r="AR61" i="7"/>
  <c r="AP61" i="7"/>
  <c r="AO61" i="7"/>
  <c r="Z61" i="8" s="1"/>
  <c r="AN61" i="7"/>
  <c r="AL61" i="7"/>
  <c r="AK61" i="7"/>
  <c r="AJ61" i="7"/>
  <c r="AH61" i="7"/>
  <c r="AG61" i="7"/>
  <c r="AF61" i="7"/>
  <c r="AD61" i="7"/>
  <c r="AC61" i="7"/>
  <c r="AB61" i="7"/>
  <c r="Z61" i="7"/>
  <c r="Y61" i="7"/>
  <c r="X61" i="7"/>
  <c r="ED60" i="7"/>
  <c r="EC60" i="7"/>
  <c r="EB60" i="7"/>
  <c r="DZ60" i="7"/>
  <c r="DY60" i="7"/>
  <c r="DX60" i="7"/>
  <c r="DV60" i="7"/>
  <c r="DU60" i="7"/>
  <c r="DT60" i="7"/>
  <c r="DR60" i="7"/>
  <c r="DQ60" i="7"/>
  <c r="DP60" i="7"/>
  <c r="DN60" i="7"/>
  <c r="DM60" i="7"/>
  <c r="DL60" i="7"/>
  <c r="DJ60" i="7"/>
  <c r="DI60" i="7"/>
  <c r="DH60" i="7"/>
  <c r="DF60" i="7"/>
  <c r="DE60" i="7"/>
  <c r="DD60" i="7"/>
  <c r="DB60" i="7"/>
  <c r="DA60" i="7"/>
  <c r="CZ60" i="7"/>
  <c r="CX60" i="7"/>
  <c r="CW60" i="7"/>
  <c r="CV60" i="7"/>
  <c r="CT60" i="7"/>
  <c r="CS60" i="7"/>
  <c r="CR60" i="7"/>
  <c r="CP60" i="7"/>
  <c r="CO60" i="7"/>
  <c r="CN60" i="7"/>
  <c r="CL60" i="7"/>
  <c r="CK60" i="7"/>
  <c r="CJ60" i="7"/>
  <c r="CH60" i="7"/>
  <c r="CG60" i="7"/>
  <c r="CF60" i="7"/>
  <c r="CD60" i="7"/>
  <c r="CC60" i="7"/>
  <c r="CB60" i="7"/>
  <c r="BZ60" i="7"/>
  <c r="BY60" i="7"/>
  <c r="BX60" i="7"/>
  <c r="BV60" i="7"/>
  <c r="BU60" i="7"/>
  <c r="AI60" i="8" s="1"/>
  <c r="BT60" i="7"/>
  <c r="AH60" i="8" s="1"/>
  <c r="BR60" i="7"/>
  <c r="BQ60" i="7"/>
  <c r="AF60" i="8" s="1"/>
  <c r="BP60" i="7"/>
  <c r="AE60" i="8" s="1"/>
  <c r="BN60" i="7"/>
  <c r="BM60" i="7"/>
  <c r="BL60" i="7"/>
  <c r="BJ60" i="7"/>
  <c r="BI60" i="7"/>
  <c r="BH60" i="7"/>
  <c r="BF60" i="7"/>
  <c r="BE60" i="7"/>
  <c r="BD60" i="7"/>
  <c r="BB60" i="7"/>
  <c r="BA60" i="7"/>
  <c r="AZ60" i="7"/>
  <c r="AX60" i="7"/>
  <c r="AW60" i="7"/>
  <c r="AV60" i="7"/>
  <c r="AT60" i="7"/>
  <c r="AS60" i="7"/>
  <c r="AR60" i="7"/>
  <c r="AP60" i="7"/>
  <c r="AO60" i="7"/>
  <c r="Z60" i="8" s="1"/>
  <c r="AN60" i="7"/>
  <c r="AL60" i="7"/>
  <c r="AK60" i="7"/>
  <c r="AJ60" i="7"/>
  <c r="AH60" i="7"/>
  <c r="AG60" i="7"/>
  <c r="AF60" i="7"/>
  <c r="AD60" i="7"/>
  <c r="AC60" i="7"/>
  <c r="AB60" i="7"/>
  <c r="Z60" i="7"/>
  <c r="Y60" i="7"/>
  <c r="X60" i="7"/>
  <c r="ED59" i="7"/>
  <c r="EC59" i="7"/>
  <c r="EB59" i="7"/>
  <c r="DZ59" i="7"/>
  <c r="DY59" i="7"/>
  <c r="DX59" i="7"/>
  <c r="DV59" i="7"/>
  <c r="DU59" i="7"/>
  <c r="DT59" i="7"/>
  <c r="DR59" i="7"/>
  <c r="DQ59" i="7"/>
  <c r="DP59" i="7"/>
  <c r="DN59" i="7"/>
  <c r="DM59" i="7"/>
  <c r="DL59" i="7"/>
  <c r="DJ59" i="7"/>
  <c r="DI59" i="7"/>
  <c r="DH59" i="7"/>
  <c r="DF59" i="7"/>
  <c r="DE59" i="7"/>
  <c r="DD59" i="7"/>
  <c r="DB59" i="7"/>
  <c r="DA59" i="7"/>
  <c r="CZ59" i="7"/>
  <c r="CX59" i="7"/>
  <c r="CW59" i="7"/>
  <c r="CV59" i="7"/>
  <c r="CT59" i="7"/>
  <c r="CS59" i="7"/>
  <c r="CR59" i="7"/>
  <c r="CP59" i="7"/>
  <c r="CO59" i="7"/>
  <c r="CN59" i="7"/>
  <c r="CL59" i="7"/>
  <c r="CK59" i="7"/>
  <c r="CJ59" i="7"/>
  <c r="CH59" i="7"/>
  <c r="CG59" i="7"/>
  <c r="CF59" i="7"/>
  <c r="CD59" i="7"/>
  <c r="CC59" i="7"/>
  <c r="CB59" i="7"/>
  <c r="BZ59" i="7"/>
  <c r="BY59" i="7"/>
  <c r="BX59" i="7"/>
  <c r="BV59" i="7"/>
  <c r="BU59" i="7"/>
  <c r="AI59" i="8" s="1"/>
  <c r="BT59" i="7"/>
  <c r="AH59" i="8" s="1"/>
  <c r="BR59" i="7"/>
  <c r="BQ59" i="7"/>
  <c r="AF59" i="8" s="1"/>
  <c r="BP59" i="7"/>
  <c r="AE59" i="8" s="1"/>
  <c r="BN59" i="7"/>
  <c r="BM59" i="7"/>
  <c r="AC59" i="8" s="1"/>
  <c r="BL59" i="7"/>
  <c r="BJ59" i="7"/>
  <c r="BI59" i="7"/>
  <c r="BH59" i="7"/>
  <c r="BF59" i="7"/>
  <c r="BE59" i="7"/>
  <c r="BD59" i="7"/>
  <c r="BB59" i="7"/>
  <c r="BA59" i="7"/>
  <c r="AZ59" i="7"/>
  <c r="AX59" i="7"/>
  <c r="AW59" i="7"/>
  <c r="AV59" i="7"/>
  <c r="AT59" i="7"/>
  <c r="AS59" i="7"/>
  <c r="AR59" i="7"/>
  <c r="AP59" i="7"/>
  <c r="AO59" i="7"/>
  <c r="AN59" i="7"/>
  <c r="AL59" i="7"/>
  <c r="AK59" i="7"/>
  <c r="AJ59" i="7"/>
  <c r="AH59" i="7"/>
  <c r="AG59" i="7"/>
  <c r="W59" i="8" s="1"/>
  <c r="AF59" i="7"/>
  <c r="AD59" i="7"/>
  <c r="AC59" i="7"/>
  <c r="AB59" i="7"/>
  <c r="Z59" i="7"/>
  <c r="Y59" i="7"/>
  <c r="X59" i="7"/>
  <c r="ED58" i="7"/>
  <c r="EC58" i="7"/>
  <c r="EB58" i="7"/>
  <c r="DZ58" i="7"/>
  <c r="DY58" i="7"/>
  <c r="DX58" i="7"/>
  <c r="DV58" i="7"/>
  <c r="DU58" i="7"/>
  <c r="DT58" i="7"/>
  <c r="DR58" i="7"/>
  <c r="DQ58" i="7"/>
  <c r="DP58" i="7"/>
  <c r="DN58" i="7"/>
  <c r="DM58" i="7"/>
  <c r="DL58" i="7"/>
  <c r="DJ58" i="7"/>
  <c r="DI58" i="7"/>
  <c r="DH58" i="7"/>
  <c r="DF58" i="7"/>
  <c r="DE58" i="7"/>
  <c r="DD58" i="7"/>
  <c r="DB58" i="7"/>
  <c r="DA58" i="7"/>
  <c r="CZ58" i="7"/>
  <c r="CX58" i="7"/>
  <c r="CW58" i="7"/>
  <c r="CV58" i="7"/>
  <c r="CT58" i="7"/>
  <c r="CS58" i="7"/>
  <c r="CR58" i="7"/>
  <c r="CP58" i="7"/>
  <c r="CO58" i="7"/>
  <c r="CN58" i="7"/>
  <c r="CL58" i="7"/>
  <c r="CK58" i="7"/>
  <c r="CJ58" i="7"/>
  <c r="CH58" i="7"/>
  <c r="CG58" i="7"/>
  <c r="CF58" i="7"/>
  <c r="CD58" i="7"/>
  <c r="CC58" i="7"/>
  <c r="CB58" i="7"/>
  <c r="BZ58" i="7"/>
  <c r="BY58" i="7"/>
  <c r="BX58" i="7"/>
  <c r="BV58" i="7"/>
  <c r="BU58" i="7"/>
  <c r="AI58" i="8" s="1"/>
  <c r="BT58" i="7"/>
  <c r="AH58" i="8" s="1"/>
  <c r="BR58" i="7"/>
  <c r="BQ58" i="7"/>
  <c r="AF58" i="8" s="1"/>
  <c r="BP58" i="7"/>
  <c r="AE58" i="8" s="1"/>
  <c r="BN58" i="7"/>
  <c r="BM58" i="7"/>
  <c r="BL58" i="7"/>
  <c r="BJ58" i="7"/>
  <c r="BI58" i="7"/>
  <c r="BH58" i="7"/>
  <c r="BF58" i="7"/>
  <c r="BE58" i="7"/>
  <c r="BD58" i="7"/>
  <c r="BB58" i="7"/>
  <c r="BA58" i="7"/>
  <c r="AZ58" i="7"/>
  <c r="AX58" i="7"/>
  <c r="AW58" i="7"/>
  <c r="AV58" i="7"/>
  <c r="AT58" i="7"/>
  <c r="AS58" i="7"/>
  <c r="AR58" i="7"/>
  <c r="AP58" i="7"/>
  <c r="AO58" i="7"/>
  <c r="Z58" i="8" s="1"/>
  <c r="AN58" i="7"/>
  <c r="Y58" i="8" s="1"/>
  <c r="AL58" i="7"/>
  <c r="AK58" i="7"/>
  <c r="AJ58" i="7"/>
  <c r="AH58" i="7"/>
  <c r="AG58" i="7"/>
  <c r="AF58" i="7"/>
  <c r="V58" i="8" s="1"/>
  <c r="AD58" i="7"/>
  <c r="AC58" i="7"/>
  <c r="AB58" i="7"/>
  <c r="Z58" i="7"/>
  <c r="Y58" i="7"/>
  <c r="X58" i="7"/>
  <c r="ED57" i="7"/>
  <c r="EC57" i="7"/>
  <c r="EB57" i="7"/>
  <c r="DZ57" i="7"/>
  <c r="DY57" i="7"/>
  <c r="DX57" i="7"/>
  <c r="DV57" i="7"/>
  <c r="DU57" i="7"/>
  <c r="DT57" i="7"/>
  <c r="DR57" i="7"/>
  <c r="DQ57" i="7"/>
  <c r="DP57" i="7"/>
  <c r="DN57" i="7"/>
  <c r="DM57" i="7"/>
  <c r="DL57" i="7"/>
  <c r="DJ57" i="7"/>
  <c r="DI57" i="7"/>
  <c r="DH57" i="7"/>
  <c r="DF57" i="7"/>
  <c r="DE57" i="7"/>
  <c r="DD57" i="7"/>
  <c r="DB57" i="7"/>
  <c r="DA57" i="7"/>
  <c r="CZ57" i="7"/>
  <c r="CX57" i="7"/>
  <c r="CW57" i="7"/>
  <c r="CV57" i="7"/>
  <c r="CT57" i="7"/>
  <c r="CS57" i="7"/>
  <c r="CR57" i="7"/>
  <c r="CP57" i="7"/>
  <c r="CO57" i="7"/>
  <c r="CN57" i="7"/>
  <c r="CL57" i="7"/>
  <c r="CK57" i="7"/>
  <c r="CJ57" i="7"/>
  <c r="CH57" i="7"/>
  <c r="CG57" i="7"/>
  <c r="CF57" i="7"/>
  <c r="CD57" i="7"/>
  <c r="CC57" i="7"/>
  <c r="CB57" i="7"/>
  <c r="BZ57" i="7"/>
  <c r="BY57" i="7"/>
  <c r="BX57" i="7"/>
  <c r="BV57" i="7"/>
  <c r="BU57" i="7"/>
  <c r="AI57" i="8" s="1"/>
  <c r="BT57" i="7"/>
  <c r="AH57" i="8" s="1"/>
  <c r="BR57" i="7"/>
  <c r="BQ57" i="7"/>
  <c r="AF57" i="8" s="1"/>
  <c r="BP57" i="7"/>
  <c r="AE57" i="8" s="1"/>
  <c r="BN57" i="7"/>
  <c r="BM57" i="7"/>
  <c r="AC57" i="8" s="1"/>
  <c r="BL57" i="7"/>
  <c r="BJ57" i="7"/>
  <c r="BI57" i="7"/>
  <c r="BH57" i="7"/>
  <c r="BF57" i="7"/>
  <c r="BE57" i="7"/>
  <c r="BD57" i="7"/>
  <c r="BB57" i="7"/>
  <c r="BA57" i="7"/>
  <c r="AZ57" i="7"/>
  <c r="AX57" i="7"/>
  <c r="AW57" i="7"/>
  <c r="AV57" i="7"/>
  <c r="AT57" i="7"/>
  <c r="AS57" i="7"/>
  <c r="AR57" i="7"/>
  <c r="AP57" i="7"/>
  <c r="AO57" i="7"/>
  <c r="AN57" i="7"/>
  <c r="AL57" i="7"/>
  <c r="AK57" i="7"/>
  <c r="AJ57" i="7"/>
  <c r="AH57" i="7"/>
  <c r="AG57" i="7"/>
  <c r="W57" i="8" s="1"/>
  <c r="AF57" i="7"/>
  <c r="AD57" i="7"/>
  <c r="AC57" i="7"/>
  <c r="AB57" i="7"/>
  <c r="Z57" i="7"/>
  <c r="Y57" i="7"/>
  <c r="X57" i="7"/>
  <c r="ED56" i="7"/>
  <c r="EC56" i="7"/>
  <c r="EB56" i="7"/>
  <c r="DZ56" i="7"/>
  <c r="DY56" i="7"/>
  <c r="DX56" i="7"/>
  <c r="DV56" i="7"/>
  <c r="DU56" i="7"/>
  <c r="DT56" i="7"/>
  <c r="DR56" i="7"/>
  <c r="DQ56" i="7"/>
  <c r="DP56" i="7"/>
  <c r="DN56" i="7"/>
  <c r="DM56" i="7"/>
  <c r="DL56" i="7"/>
  <c r="DJ56" i="7"/>
  <c r="DI56" i="7"/>
  <c r="DH56" i="7"/>
  <c r="DF56" i="7"/>
  <c r="DE56" i="7"/>
  <c r="DD56" i="7"/>
  <c r="DB56" i="7"/>
  <c r="DA56" i="7"/>
  <c r="CZ56" i="7"/>
  <c r="CX56" i="7"/>
  <c r="CW56" i="7"/>
  <c r="CV56" i="7"/>
  <c r="CT56" i="7"/>
  <c r="CS56" i="7"/>
  <c r="CR56" i="7"/>
  <c r="CP56" i="7"/>
  <c r="CO56" i="7"/>
  <c r="CN56" i="7"/>
  <c r="CL56" i="7"/>
  <c r="CK56" i="7"/>
  <c r="CJ56" i="7"/>
  <c r="CH56" i="7"/>
  <c r="CG56" i="7"/>
  <c r="CF56" i="7"/>
  <c r="CD56" i="7"/>
  <c r="CC56" i="7"/>
  <c r="CB56" i="7"/>
  <c r="BZ56" i="7"/>
  <c r="BY56" i="7"/>
  <c r="BX56" i="7"/>
  <c r="BV56" i="7"/>
  <c r="BU56" i="7"/>
  <c r="BT56" i="7"/>
  <c r="BR56" i="7"/>
  <c r="BQ56" i="7"/>
  <c r="BP56" i="7"/>
  <c r="BN56" i="7"/>
  <c r="BM56" i="7"/>
  <c r="BL56" i="7"/>
  <c r="BJ56" i="7"/>
  <c r="BI56" i="7"/>
  <c r="BH56" i="7"/>
  <c r="BF56" i="7"/>
  <c r="BE56" i="7"/>
  <c r="BD56" i="7"/>
  <c r="BB56" i="7"/>
  <c r="BA56" i="7"/>
  <c r="AZ56" i="7"/>
  <c r="AX56" i="7"/>
  <c r="AW56" i="7"/>
  <c r="AV56" i="7"/>
  <c r="AT56" i="7"/>
  <c r="AS56" i="7"/>
  <c r="AR56" i="7"/>
  <c r="AP56" i="7"/>
  <c r="AO56" i="7"/>
  <c r="Z56" i="8" s="1"/>
  <c r="AN56" i="7"/>
  <c r="Y56" i="8" s="1"/>
  <c r="AL56" i="7"/>
  <c r="AK56" i="7"/>
  <c r="AJ56" i="7"/>
  <c r="AH56" i="7"/>
  <c r="AG56" i="7"/>
  <c r="AF56" i="7"/>
  <c r="AD56" i="7"/>
  <c r="AC56" i="7"/>
  <c r="AB56" i="7"/>
  <c r="Z56" i="7"/>
  <c r="Y56" i="7"/>
  <c r="X56" i="7"/>
  <c r="ED55" i="7"/>
  <c r="EC55" i="7"/>
  <c r="EB55" i="7"/>
  <c r="DZ55" i="7"/>
  <c r="DY55" i="7"/>
  <c r="DX55" i="7"/>
  <c r="DV55" i="7"/>
  <c r="DU55" i="7"/>
  <c r="DT55" i="7"/>
  <c r="DR55" i="7"/>
  <c r="DQ55" i="7"/>
  <c r="DP55" i="7"/>
  <c r="DN55" i="7"/>
  <c r="DM55" i="7"/>
  <c r="DL55" i="7"/>
  <c r="DJ55" i="7"/>
  <c r="DI55" i="7"/>
  <c r="DH55" i="7"/>
  <c r="DF55" i="7"/>
  <c r="DE55" i="7"/>
  <c r="DD55" i="7"/>
  <c r="DB55" i="7"/>
  <c r="DA55" i="7"/>
  <c r="CZ55" i="7"/>
  <c r="CX55" i="7"/>
  <c r="CW55" i="7"/>
  <c r="CV55" i="7"/>
  <c r="CT55" i="7"/>
  <c r="CS55" i="7"/>
  <c r="CR55" i="7"/>
  <c r="CP55" i="7"/>
  <c r="CO55" i="7"/>
  <c r="CN55" i="7"/>
  <c r="CL55" i="7"/>
  <c r="CK55" i="7"/>
  <c r="CJ55" i="7"/>
  <c r="CH55" i="7"/>
  <c r="CG55" i="7"/>
  <c r="CF55" i="7"/>
  <c r="CD55" i="7"/>
  <c r="CC55" i="7"/>
  <c r="CB55" i="7"/>
  <c r="BZ55" i="7"/>
  <c r="BY55" i="7"/>
  <c r="BX55" i="7"/>
  <c r="BV55" i="7"/>
  <c r="BU55" i="7"/>
  <c r="BT55" i="7"/>
  <c r="BR55" i="7"/>
  <c r="BQ55" i="7"/>
  <c r="BP55" i="7"/>
  <c r="BN55" i="7"/>
  <c r="BM55" i="7"/>
  <c r="BL55" i="7"/>
  <c r="BJ55" i="7"/>
  <c r="BI55" i="7"/>
  <c r="BH55" i="7"/>
  <c r="BF55" i="7"/>
  <c r="BE55" i="7"/>
  <c r="BD55" i="7"/>
  <c r="BB55" i="7"/>
  <c r="BA55" i="7"/>
  <c r="AZ55" i="7"/>
  <c r="AX55" i="7"/>
  <c r="AW55" i="7"/>
  <c r="AV55" i="7"/>
  <c r="AT55" i="7"/>
  <c r="AS55" i="7"/>
  <c r="AR55" i="7"/>
  <c r="AP55" i="7"/>
  <c r="AO55" i="7"/>
  <c r="AN55" i="7"/>
  <c r="AL55" i="7"/>
  <c r="AK55" i="7"/>
  <c r="AJ55" i="7"/>
  <c r="AH55" i="7"/>
  <c r="AG55" i="7"/>
  <c r="AF55" i="7"/>
  <c r="AD55" i="7"/>
  <c r="AC55" i="7"/>
  <c r="AB55" i="7"/>
  <c r="Z55" i="7"/>
  <c r="Y55" i="7"/>
  <c r="X55" i="7"/>
  <c r="ED54" i="7"/>
  <c r="EC54" i="7"/>
  <c r="EB54" i="7"/>
  <c r="DZ54" i="7"/>
  <c r="DY54" i="7"/>
  <c r="DX54" i="7"/>
  <c r="DV54" i="7"/>
  <c r="DU54" i="7"/>
  <c r="DT54" i="7"/>
  <c r="DR54" i="7"/>
  <c r="DQ54" i="7"/>
  <c r="DP54" i="7"/>
  <c r="DN54" i="7"/>
  <c r="DM54" i="7"/>
  <c r="DL54" i="7"/>
  <c r="DJ54" i="7"/>
  <c r="DI54" i="7"/>
  <c r="DH54" i="7"/>
  <c r="DF54" i="7"/>
  <c r="DE54" i="7"/>
  <c r="DD54" i="7"/>
  <c r="DB54" i="7"/>
  <c r="DA54" i="7"/>
  <c r="CZ54" i="7"/>
  <c r="CX54" i="7"/>
  <c r="CW54" i="7"/>
  <c r="CV54" i="7"/>
  <c r="CT54" i="7"/>
  <c r="CS54" i="7"/>
  <c r="CR54" i="7"/>
  <c r="CP54" i="7"/>
  <c r="CO54" i="7"/>
  <c r="CN54" i="7"/>
  <c r="CL54" i="7"/>
  <c r="CK54" i="7"/>
  <c r="CJ54" i="7"/>
  <c r="CH54" i="7"/>
  <c r="CG54" i="7"/>
  <c r="CF54" i="7"/>
  <c r="CD54" i="7"/>
  <c r="CC54" i="7"/>
  <c r="CB54" i="7"/>
  <c r="BZ54" i="7"/>
  <c r="BY54" i="7"/>
  <c r="BX54" i="7"/>
  <c r="BV54" i="7"/>
  <c r="BU54" i="7"/>
  <c r="BT54" i="7"/>
  <c r="BR54" i="7"/>
  <c r="BQ54" i="7"/>
  <c r="BP54" i="7"/>
  <c r="BN54" i="7"/>
  <c r="BM54" i="7"/>
  <c r="BL54" i="7"/>
  <c r="AB54" i="8" s="1"/>
  <c r="BJ54" i="7"/>
  <c r="BI54" i="7"/>
  <c r="BH54" i="7"/>
  <c r="BF54" i="7"/>
  <c r="BE54" i="7"/>
  <c r="BD54" i="7"/>
  <c r="BB54" i="7"/>
  <c r="BA54" i="7"/>
  <c r="AZ54" i="7"/>
  <c r="AX54" i="7"/>
  <c r="AW54" i="7"/>
  <c r="AV54" i="7"/>
  <c r="AT54" i="7"/>
  <c r="AS54" i="7"/>
  <c r="AR54" i="7"/>
  <c r="AP54" i="7"/>
  <c r="AO54" i="7"/>
  <c r="Z54" i="8" s="1"/>
  <c r="AN54" i="7"/>
  <c r="AL54" i="7"/>
  <c r="AK54" i="7"/>
  <c r="AJ54" i="7"/>
  <c r="AH54" i="7"/>
  <c r="AG54" i="7"/>
  <c r="AF54" i="7"/>
  <c r="V54" i="8" s="1"/>
  <c r="AD54" i="7"/>
  <c r="AC54" i="7"/>
  <c r="AB54" i="7"/>
  <c r="Z54" i="7"/>
  <c r="Y54" i="7"/>
  <c r="X54" i="7"/>
  <c r="ED53" i="7"/>
  <c r="EC53" i="7"/>
  <c r="EB53" i="7"/>
  <c r="DZ53" i="7"/>
  <c r="DY53" i="7"/>
  <c r="DX53" i="7"/>
  <c r="DV53" i="7"/>
  <c r="DU53" i="7"/>
  <c r="DT53" i="7"/>
  <c r="DR53" i="7"/>
  <c r="DQ53" i="7"/>
  <c r="DP53" i="7"/>
  <c r="DN53" i="7"/>
  <c r="DM53" i="7"/>
  <c r="DL53" i="7"/>
  <c r="DJ53" i="7"/>
  <c r="DI53" i="7"/>
  <c r="DH53" i="7"/>
  <c r="DF53" i="7"/>
  <c r="DE53" i="7"/>
  <c r="DD53" i="7"/>
  <c r="DB53" i="7"/>
  <c r="DA53" i="7"/>
  <c r="CZ53" i="7"/>
  <c r="CX53" i="7"/>
  <c r="CW53" i="7"/>
  <c r="CV53" i="7"/>
  <c r="CT53" i="7"/>
  <c r="CS53" i="7"/>
  <c r="CR53" i="7"/>
  <c r="CP53" i="7"/>
  <c r="CO53" i="7"/>
  <c r="CN53" i="7"/>
  <c r="CL53" i="7"/>
  <c r="CK53" i="7"/>
  <c r="CJ53" i="7"/>
  <c r="CH53" i="7"/>
  <c r="CG53" i="7"/>
  <c r="CF53" i="7"/>
  <c r="CD53" i="7"/>
  <c r="CC53" i="7"/>
  <c r="CB53" i="7"/>
  <c r="BZ53" i="7"/>
  <c r="BY53" i="7"/>
  <c r="BX53" i="7"/>
  <c r="BV53" i="7"/>
  <c r="BU53" i="7"/>
  <c r="BT53" i="7"/>
  <c r="BR53" i="7"/>
  <c r="BQ53" i="7"/>
  <c r="BP53" i="7"/>
  <c r="BN53" i="7"/>
  <c r="BM53" i="7"/>
  <c r="BL53" i="7"/>
  <c r="AB53" i="8" s="1"/>
  <c r="BJ53" i="7"/>
  <c r="BI53" i="7"/>
  <c r="BH53" i="7"/>
  <c r="BF53" i="7"/>
  <c r="BE53" i="7"/>
  <c r="BD53" i="7"/>
  <c r="BB53" i="7"/>
  <c r="BA53" i="7"/>
  <c r="AZ53" i="7"/>
  <c r="AX53" i="7"/>
  <c r="AW53" i="7"/>
  <c r="AV53" i="7"/>
  <c r="AT53" i="7"/>
  <c r="AS53" i="7"/>
  <c r="AR53" i="7"/>
  <c r="AP53" i="7"/>
  <c r="AO53" i="7"/>
  <c r="AN53" i="7"/>
  <c r="AL53" i="7"/>
  <c r="AK53" i="7"/>
  <c r="AJ53" i="7"/>
  <c r="AH53" i="7"/>
  <c r="AG53" i="7"/>
  <c r="AF53" i="7"/>
  <c r="V53" i="8" s="1"/>
  <c r="AD53" i="7"/>
  <c r="AC53" i="7"/>
  <c r="AB53" i="7"/>
  <c r="Z53" i="7"/>
  <c r="Y53" i="7"/>
  <c r="X53" i="7"/>
  <c r="ED52" i="7"/>
  <c r="EC52" i="7"/>
  <c r="EB52" i="7"/>
  <c r="DZ52" i="7"/>
  <c r="DY52" i="7"/>
  <c r="DX52" i="7"/>
  <c r="DV52" i="7"/>
  <c r="DU52" i="7"/>
  <c r="DT52" i="7"/>
  <c r="DR52" i="7"/>
  <c r="DQ52" i="7"/>
  <c r="DP52" i="7"/>
  <c r="DN52" i="7"/>
  <c r="DM52" i="7"/>
  <c r="DL52" i="7"/>
  <c r="DJ52" i="7"/>
  <c r="DI52" i="7"/>
  <c r="DH52" i="7"/>
  <c r="DF52" i="7"/>
  <c r="DE52" i="7"/>
  <c r="DD52" i="7"/>
  <c r="DB52" i="7"/>
  <c r="DA52" i="7"/>
  <c r="CZ52" i="7"/>
  <c r="CX52" i="7"/>
  <c r="CW52" i="7"/>
  <c r="CV52" i="7"/>
  <c r="CT52" i="7"/>
  <c r="CS52" i="7"/>
  <c r="CR52" i="7"/>
  <c r="CP52" i="7"/>
  <c r="CO52" i="7"/>
  <c r="CN52" i="7"/>
  <c r="CL52" i="7"/>
  <c r="CK52" i="7"/>
  <c r="CJ52" i="7"/>
  <c r="CH52" i="7"/>
  <c r="CG52" i="7"/>
  <c r="CF52" i="7"/>
  <c r="CD52" i="7"/>
  <c r="CC52" i="7"/>
  <c r="CB52" i="7"/>
  <c r="BZ52" i="7"/>
  <c r="BY52" i="7"/>
  <c r="BX52" i="7"/>
  <c r="BV52" i="7"/>
  <c r="BU52" i="7"/>
  <c r="BT52" i="7"/>
  <c r="BR52" i="7"/>
  <c r="BQ52" i="7"/>
  <c r="BP52" i="7"/>
  <c r="BN52" i="7"/>
  <c r="BM52" i="7"/>
  <c r="BL52" i="7"/>
  <c r="BJ52" i="7"/>
  <c r="BI52" i="7"/>
  <c r="BH52" i="7"/>
  <c r="BF52" i="7"/>
  <c r="BE52" i="7"/>
  <c r="BD52" i="7"/>
  <c r="BB52" i="7"/>
  <c r="BA52" i="7"/>
  <c r="AZ52" i="7"/>
  <c r="AX52" i="7"/>
  <c r="AW52" i="7"/>
  <c r="AV52" i="7"/>
  <c r="AT52" i="7"/>
  <c r="AS52" i="7"/>
  <c r="AR52" i="7"/>
  <c r="AP52" i="7"/>
  <c r="AO52" i="7"/>
  <c r="Z52" i="8" s="1"/>
  <c r="AN52" i="7"/>
  <c r="AL52" i="7"/>
  <c r="AK52" i="7"/>
  <c r="AJ52" i="7"/>
  <c r="AH52" i="7"/>
  <c r="AG52" i="7"/>
  <c r="AF52" i="7"/>
  <c r="AD52" i="7"/>
  <c r="AC52" i="7"/>
  <c r="AB52" i="7"/>
  <c r="Z52" i="7"/>
  <c r="Y52" i="7"/>
  <c r="X52" i="7"/>
  <c r="ED51" i="7"/>
  <c r="EC51" i="7"/>
  <c r="EB51" i="7"/>
  <c r="DZ51" i="7"/>
  <c r="DY51" i="7"/>
  <c r="DX51" i="7"/>
  <c r="DV51" i="7"/>
  <c r="DU51" i="7"/>
  <c r="DT51" i="7"/>
  <c r="DR51" i="7"/>
  <c r="DQ51" i="7"/>
  <c r="DP51" i="7"/>
  <c r="DN51" i="7"/>
  <c r="DM51" i="7"/>
  <c r="DL51" i="7"/>
  <c r="DJ51" i="7"/>
  <c r="DI51" i="7"/>
  <c r="DH51" i="7"/>
  <c r="DF51" i="7"/>
  <c r="DE51" i="7"/>
  <c r="DD51" i="7"/>
  <c r="DB51" i="7"/>
  <c r="DA51" i="7"/>
  <c r="CZ51" i="7"/>
  <c r="CX51" i="7"/>
  <c r="CW51" i="7"/>
  <c r="CV51" i="7"/>
  <c r="CT51" i="7"/>
  <c r="CS51" i="7"/>
  <c r="CR51" i="7"/>
  <c r="CP51" i="7"/>
  <c r="CO51" i="7"/>
  <c r="CN51" i="7"/>
  <c r="CL51" i="7"/>
  <c r="CK51" i="7"/>
  <c r="CJ51" i="7"/>
  <c r="CH51" i="7"/>
  <c r="CG51" i="7"/>
  <c r="CF51" i="7"/>
  <c r="CD51" i="7"/>
  <c r="CC51" i="7"/>
  <c r="CB51" i="7"/>
  <c r="BZ51" i="7"/>
  <c r="BY51" i="7"/>
  <c r="BX51" i="7"/>
  <c r="BV51" i="7"/>
  <c r="BU51" i="7"/>
  <c r="BT51" i="7"/>
  <c r="BR51" i="7"/>
  <c r="BQ51" i="7"/>
  <c r="BP51" i="7"/>
  <c r="BN51" i="7"/>
  <c r="BM51" i="7"/>
  <c r="BL51" i="7"/>
  <c r="BJ51" i="7"/>
  <c r="BI51" i="7"/>
  <c r="BH51" i="7"/>
  <c r="BF51" i="7"/>
  <c r="BE51" i="7"/>
  <c r="BD51" i="7"/>
  <c r="BB51" i="7"/>
  <c r="BA51" i="7"/>
  <c r="AZ51" i="7"/>
  <c r="AX51" i="7"/>
  <c r="AW51" i="7"/>
  <c r="AV51" i="7"/>
  <c r="AT51" i="7"/>
  <c r="AS51" i="7"/>
  <c r="AR51" i="7"/>
  <c r="AP51" i="7"/>
  <c r="AO51" i="7"/>
  <c r="Z51" i="8" s="1"/>
  <c r="AN51" i="7"/>
  <c r="AL51" i="7"/>
  <c r="AK51" i="7"/>
  <c r="AJ51" i="7"/>
  <c r="AH51" i="7"/>
  <c r="AG51" i="7"/>
  <c r="AF51" i="7"/>
  <c r="AD51" i="7"/>
  <c r="AC51" i="7"/>
  <c r="AB51" i="7"/>
  <c r="Z51" i="7"/>
  <c r="Y51" i="7"/>
  <c r="X51" i="7"/>
  <c r="ED50" i="7"/>
  <c r="EC50" i="7"/>
  <c r="EB50" i="7"/>
  <c r="DZ50" i="7"/>
  <c r="DY50" i="7"/>
  <c r="DX50" i="7"/>
  <c r="DV50" i="7"/>
  <c r="DU50" i="7"/>
  <c r="DT50" i="7"/>
  <c r="DR50" i="7"/>
  <c r="DQ50" i="7"/>
  <c r="DP50" i="7"/>
  <c r="DN50" i="7"/>
  <c r="DM50" i="7"/>
  <c r="DL50" i="7"/>
  <c r="DJ50" i="7"/>
  <c r="DI50" i="7"/>
  <c r="DH50" i="7"/>
  <c r="DF50" i="7"/>
  <c r="DE50" i="7"/>
  <c r="DD50" i="7"/>
  <c r="DB50" i="7"/>
  <c r="DA50" i="7"/>
  <c r="CZ50" i="7"/>
  <c r="CX50" i="7"/>
  <c r="CW50" i="7"/>
  <c r="CV50" i="7"/>
  <c r="CT50" i="7"/>
  <c r="CS50" i="7"/>
  <c r="CR50" i="7"/>
  <c r="CP50" i="7"/>
  <c r="CO50" i="7"/>
  <c r="CN50" i="7"/>
  <c r="CL50" i="7"/>
  <c r="CK50" i="7"/>
  <c r="CJ50" i="7"/>
  <c r="CH50" i="7"/>
  <c r="CG50" i="7"/>
  <c r="CF50" i="7"/>
  <c r="CD50" i="7"/>
  <c r="CC50" i="7"/>
  <c r="CB50" i="7"/>
  <c r="BZ50" i="7"/>
  <c r="BY50" i="7"/>
  <c r="BX50" i="7"/>
  <c r="BV50" i="7"/>
  <c r="BU50" i="7"/>
  <c r="BT50" i="7"/>
  <c r="BR50" i="7"/>
  <c r="BQ50" i="7"/>
  <c r="BP50" i="7"/>
  <c r="BN50" i="7"/>
  <c r="BM50" i="7"/>
  <c r="BL50" i="7"/>
  <c r="AB50" i="8" s="1"/>
  <c r="BJ50" i="7"/>
  <c r="BI50" i="7"/>
  <c r="BH50" i="7"/>
  <c r="BF50" i="7"/>
  <c r="BE50" i="7"/>
  <c r="BD50" i="7"/>
  <c r="BB50" i="7"/>
  <c r="BA50" i="7"/>
  <c r="AZ50" i="7"/>
  <c r="AX50" i="7"/>
  <c r="AW50" i="7"/>
  <c r="AV50" i="7"/>
  <c r="AT50" i="7"/>
  <c r="AS50" i="7"/>
  <c r="AR50" i="7"/>
  <c r="AP50" i="7"/>
  <c r="AO50" i="7"/>
  <c r="Z50" i="8" s="1"/>
  <c r="AN50" i="7"/>
  <c r="Y50" i="8" s="1"/>
  <c r="AL50" i="7"/>
  <c r="AK50" i="7"/>
  <c r="AJ50" i="7"/>
  <c r="AH50" i="7"/>
  <c r="AG50" i="7"/>
  <c r="AF50" i="7"/>
  <c r="V50" i="8" s="1"/>
  <c r="AD50" i="7"/>
  <c r="AC50" i="7"/>
  <c r="AB50" i="7"/>
  <c r="Z50" i="7"/>
  <c r="Y50" i="7"/>
  <c r="X50" i="7"/>
  <c r="ED49" i="7"/>
  <c r="EC49" i="7"/>
  <c r="EB49" i="7"/>
  <c r="DZ49" i="7"/>
  <c r="DY49" i="7"/>
  <c r="DX49" i="7"/>
  <c r="DV49" i="7"/>
  <c r="DU49" i="7"/>
  <c r="DT49" i="7"/>
  <c r="DR49" i="7"/>
  <c r="DQ49" i="7"/>
  <c r="DP49" i="7"/>
  <c r="DN49" i="7"/>
  <c r="DM49" i="7"/>
  <c r="DL49" i="7"/>
  <c r="DJ49" i="7"/>
  <c r="DI49" i="7"/>
  <c r="DH49" i="7"/>
  <c r="DF49" i="7"/>
  <c r="DE49" i="7"/>
  <c r="DD49" i="7"/>
  <c r="DB49" i="7"/>
  <c r="DA49" i="7"/>
  <c r="CZ49" i="7"/>
  <c r="CX49" i="7"/>
  <c r="CW49" i="7"/>
  <c r="CV49" i="7"/>
  <c r="CT49" i="7"/>
  <c r="CS49" i="7"/>
  <c r="CR49" i="7"/>
  <c r="CP49" i="7"/>
  <c r="CO49" i="7"/>
  <c r="CN49" i="7"/>
  <c r="CL49" i="7"/>
  <c r="CK49" i="7"/>
  <c r="CJ49" i="7"/>
  <c r="CH49" i="7"/>
  <c r="CG49" i="7"/>
  <c r="CF49" i="7"/>
  <c r="CD49" i="7"/>
  <c r="CC49" i="7"/>
  <c r="CB49" i="7"/>
  <c r="BZ49" i="7"/>
  <c r="BY49" i="7"/>
  <c r="BX49" i="7"/>
  <c r="BV49" i="7"/>
  <c r="BU49" i="7"/>
  <c r="BT49" i="7"/>
  <c r="BR49" i="7"/>
  <c r="BQ49" i="7"/>
  <c r="BP49" i="7"/>
  <c r="BN49" i="7"/>
  <c r="BM49" i="7"/>
  <c r="BL49" i="7"/>
  <c r="AB49" i="8" s="1"/>
  <c r="BJ49" i="7"/>
  <c r="BI49" i="7"/>
  <c r="BH49" i="7"/>
  <c r="BF49" i="7"/>
  <c r="BE49" i="7"/>
  <c r="BD49" i="7"/>
  <c r="BB49" i="7"/>
  <c r="BA49" i="7"/>
  <c r="AZ49" i="7"/>
  <c r="AX49" i="7"/>
  <c r="AW49" i="7"/>
  <c r="AV49" i="7"/>
  <c r="AT49" i="7"/>
  <c r="AS49" i="7"/>
  <c r="AR49" i="7"/>
  <c r="AP49" i="7"/>
  <c r="AO49" i="7"/>
  <c r="Z49" i="8" s="1"/>
  <c r="AN49" i="7"/>
  <c r="Y49" i="8" s="1"/>
  <c r="AL49" i="7"/>
  <c r="AK49" i="7"/>
  <c r="AJ49" i="7"/>
  <c r="AH49" i="7"/>
  <c r="AG49" i="7"/>
  <c r="AF49" i="7"/>
  <c r="V49" i="8" s="1"/>
  <c r="AD49" i="7"/>
  <c r="AC49" i="7"/>
  <c r="AB49" i="7"/>
  <c r="Z49" i="7"/>
  <c r="Y49" i="7"/>
  <c r="X49" i="7"/>
  <c r="ED48" i="7"/>
  <c r="EC48" i="7"/>
  <c r="EB48" i="7"/>
  <c r="DZ48" i="7"/>
  <c r="DY48" i="7"/>
  <c r="DX48" i="7"/>
  <c r="DV48" i="7"/>
  <c r="DU48" i="7"/>
  <c r="DT48" i="7"/>
  <c r="DR48" i="7"/>
  <c r="DQ48" i="7"/>
  <c r="DP48" i="7"/>
  <c r="DN48" i="7"/>
  <c r="DM48" i="7"/>
  <c r="DL48" i="7"/>
  <c r="DJ48" i="7"/>
  <c r="DI48" i="7"/>
  <c r="DH48" i="7"/>
  <c r="DF48" i="7"/>
  <c r="DE48" i="7"/>
  <c r="DD48" i="7"/>
  <c r="DB48" i="7"/>
  <c r="DA48" i="7"/>
  <c r="CZ48" i="7"/>
  <c r="CX48" i="7"/>
  <c r="CW48" i="7"/>
  <c r="CV48" i="7"/>
  <c r="CT48" i="7"/>
  <c r="CS48" i="7"/>
  <c r="CR48" i="7"/>
  <c r="CP48" i="7"/>
  <c r="CO48" i="7"/>
  <c r="CN48" i="7"/>
  <c r="CL48" i="7"/>
  <c r="CK48" i="7"/>
  <c r="CJ48" i="7"/>
  <c r="CH48" i="7"/>
  <c r="CG48" i="7"/>
  <c r="CF48" i="7"/>
  <c r="CD48" i="7"/>
  <c r="CC48" i="7"/>
  <c r="CB48" i="7"/>
  <c r="BZ48" i="7"/>
  <c r="BY48" i="7"/>
  <c r="BX48" i="7"/>
  <c r="BV48" i="7"/>
  <c r="BU48" i="7"/>
  <c r="BT48" i="7"/>
  <c r="BR48" i="7"/>
  <c r="BQ48" i="7"/>
  <c r="BP48" i="7"/>
  <c r="BN48" i="7"/>
  <c r="BM48" i="7"/>
  <c r="BL48" i="7"/>
  <c r="AB48" i="8" s="1"/>
  <c r="BJ48" i="7"/>
  <c r="BI48" i="7"/>
  <c r="BH48" i="7"/>
  <c r="BF48" i="7"/>
  <c r="BE48" i="7"/>
  <c r="BD48" i="7"/>
  <c r="BB48" i="7"/>
  <c r="BA48" i="7"/>
  <c r="AZ48" i="7"/>
  <c r="AX48" i="7"/>
  <c r="AW48" i="7"/>
  <c r="AV48" i="7"/>
  <c r="AT48" i="7"/>
  <c r="AS48" i="7"/>
  <c r="AR48" i="7"/>
  <c r="AP48" i="7"/>
  <c r="AO48" i="7"/>
  <c r="Z48" i="8" s="1"/>
  <c r="AN48" i="7"/>
  <c r="AL48" i="7"/>
  <c r="AK48" i="7"/>
  <c r="AJ48" i="7"/>
  <c r="AH48" i="7"/>
  <c r="AG48" i="7"/>
  <c r="AF48" i="7"/>
  <c r="V48" i="8" s="1"/>
  <c r="AD48" i="7"/>
  <c r="AC48" i="7"/>
  <c r="AB48" i="7"/>
  <c r="Z48" i="7"/>
  <c r="Y48" i="7"/>
  <c r="X48" i="7"/>
  <c r="ED47" i="7"/>
  <c r="EC47" i="7"/>
  <c r="EB47" i="7"/>
  <c r="DZ47" i="7"/>
  <c r="DY47" i="7"/>
  <c r="DX47" i="7"/>
  <c r="DV47" i="7"/>
  <c r="DU47" i="7"/>
  <c r="DT47" i="7"/>
  <c r="DR47" i="7"/>
  <c r="DQ47" i="7"/>
  <c r="DP47" i="7"/>
  <c r="DN47" i="7"/>
  <c r="DM47" i="7"/>
  <c r="DL47" i="7"/>
  <c r="DJ47" i="7"/>
  <c r="DI47" i="7"/>
  <c r="DH47" i="7"/>
  <c r="DF47" i="7"/>
  <c r="DE47" i="7"/>
  <c r="DD47" i="7"/>
  <c r="DB47" i="7"/>
  <c r="DA47" i="7"/>
  <c r="CZ47" i="7"/>
  <c r="CX47" i="7"/>
  <c r="CW47" i="7"/>
  <c r="CV47" i="7"/>
  <c r="CT47" i="7"/>
  <c r="CS47" i="7"/>
  <c r="CR47" i="7"/>
  <c r="CP47" i="7"/>
  <c r="CO47" i="7"/>
  <c r="CN47" i="7"/>
  <c r="CL47" i="7"/>
  <c r="CK47" i="7"/>
  <c r="CJ47" i="7"/>
  <c r="CH47" i="7"/>
  <c r="CG47" i="7"/>
  <c r="CF47" i="7"/>
  <c r="CD47" i="7"/>
  <c r="CC47" i="7"/>
  <c r="CB47" i="7"/>
  <c r="BZ47" i="7"/>
  <c r="BY47" i="7"/>
  <c r="BX47" i="7"/>
  <c r="BV47" i="7"/>
  <c r="BU47" i="7"/>
  <c r="BT47" i="7"/>
  <c r="BR47" i="7"/>
  <c r="BQ47" i="7"/>
  <c r="BP47" i="7"/>
  <c r="BN47" i="7"/>
  <c r="BM47" i="7"/>
  <c r="AC47" i="8" s="1"/>
  <c r="BL47" i="7"/>
  <c r="BJ47" i="7"/>
  <c r="BI47" i="7"/>
  <c r="BH47" i="7"/>
  <c r="BF47" i="7"/>
  <c r="BE47" i="7"/>
  <c r="BD47" i="7"/>
  <c r="BB47" i="7"/>
  <c r="BA47" i="7"/>
  <c r="AZ47" i="7"/>
  <c r="AX47" i="7"/>
  <c r="AW47" i="7"/>
  <c r="AV47" i="7"/>
  <c r="AT47" i="7"/>
  <c r="AS47" i="7"/>
  <c r="AR47" i="7"/>
  <c r="AP47" i="7"/>
  <c r="AO47" i="7"/>
  <c r="AN47" i="7"/>
  <c r="AL47" i="7"/>
  <c r="AK47" i="7"/>
  <c r="AJ47" i="7"/>
  <c r="AH47" i="7"/>
  <c r="AG47" i="7"/>
  <c r="W47" i="8" s="1"/>
  <c r="AF47" i="7"/>
  <c r="AD47" i="7"/>
  <c r="AC47" i="7"/>
  <c r="AB47" i="7"/>
  <c r="Z47" i="7"/>
  <c r="Y47" i="7"/>
  <c r="X47" i="7"/>
  <c r="ED46" i="7"/>
  <c r="EC46" i="7"/>
  <c r="EB46" i="7"/>
  <c r="DZ46" i="7"/>
  <c r="DY46" i="7"/>
  <c r="DX46" i="7"/>
  <c r="DV46" i="7"/>
  <c r="DU46" i="7"/>
  <c r="DT46" i="7"/>
  <c r="DR46" i="7"/>
  <c r="DQ46" i="7"/>
  <c r="DP46" i="7"/>
  <c r="DN46" i="7"/>
  <c r="DM46" i="7"/>
  <c r="DL46" i="7"/>
  <c r="DJ46" i="7"/>
  <c r="DI46" i="7"/>
  <c r="DH46" i="7"/>
  <c r="DF46" i="7"/>
  <c r="DE46" i="7"/>
  <c r="DD46" i="7"/>
  <c r="DB46" i="7"/>
  <c r="DA46" i="7"/>
  <c r="CZ46" i="7"/>
  <c r="CX46" i="7"/>
  <c r="CW46" i="7"/>
  <c r="CV46" i="7"/>
  <c r="CT46" i="7"/>
  <c r="CS46" i="7"/>
  <c r="CR46" i="7"/>
  <c r="CP46" i="7"/>
  <c r="CO46" i="7"/>
  <c r="CN46" i="7"/>
  <c r="CL46" i="7"/>
  <c r="CK46" i="7"/>
  <c r="CJ46" i="7"/>
  <c r="CH46" i="7"/>
  <c r="CG46" i="7"/>
  <c r="CF46" i="7"/>
  <c r="CD46" i="7"/>
  <c r="CC46" i="7"/>
  <c r="CB46" i="7"/>
  <c r="BZ46" i="7"/>
  <c r="BY46" i="7"/>
  <c r="BX46" i="7"/>
  <c r="BV46" i="7"/>
  <c r="BU46" i="7"/>
  <c r="BT46" i="7"/>
  <c r="BR46" i="7"/>
  <c r="BQ46" i="7"/>
  <c r="BP46" i="7"/>
  <c r="BN46" i="7"/>
  <c r="BM46" i="7"/>
  <c r="BL46" i="7"/>
  <c r="AB46" i="8" s="1"/>
  <c r="BJ46" i="7"/>
  <c r="BI46" i="7"/>
  <c r="BH46" i="7"/>
  <c r="BF46" i="7"/>
  <c r="BE46" i="7"/>
  <c r="BD46" i="7"/>
  <c r="BB46" i="7"/>
  <c r="BA46" i="7"/>
  <c r="AZ46" i="7"/>
  <c r="AX46" i="7"/>
  <c r="AW46" i="7"/>
  <c r="AV46" i="7"/>
  <c r="AT46" i="7"/>
  <c r="AS46" i="7"/>
  <c r="AR46" i="7"/>
  <c r="AP46" i="7"/>
  <c r="AO46" i="7"/>
  <c r="AN46" i="7"/>
  <c r="Y46" i="8" s="1"/>
  <c r="AL46" i="7"/>
  <c r="AK46" i="7"/>
  <c r="AJ46" i="7"/>
  <c r="AH46" i="7"/>
  <c r="AG46" i="7"/>
  <c r="AF46" i="7"/>
  <c r="V46" i="8" s="1"/>
  <c r="AD46" i="7"/>
  <c r="AC46" i="7"/>
  <c r="AB46" i="7"/>
  <c r="Z46" i="7"/>
  <c r="Y46" i="7"/>
  <c r="X46" i="7"/>
  <c r="ED45" i="7"/>
  <c r="EC45" i="7"/>
  <c r="EB45" i="7"/>
  <c r="DZ45" i="7"/>
  <c r="DY45" i="7"/>
  <c r="DX45" i="7"/>
  <c r="DV45" i="7"/>
  <c r="DU45" i="7"/>
  <c r="DT45" i="7"/>
  <c r="DR45" i="7"/>
  <c r="DQ45" i="7"/>
  <c r="DP45" i="7"/>
  <c r="DN45" i="7"/>
  <c r="DM45" i="7"/>
  <c r="DL45" i="7"/>
  <c r="DJ45" i="7"/>
  <c r="DI45" i="7"/>
  <c r="DH45" i="7"/>
  <c r="DF45" i="7"/>
  <c r="DE45" i="7"/>
  <c r="DD45" i="7"/>
  <c r="DB45" i="7"/>
  <c r="DA45" i="7"/>
  <c r="CZ45" i="7"/>
  <c r="CX45" i="7"/>
  <c r="CW45" i="7"/>
  <c r="CV45" i="7"/>
  <c r="CT45" i="7"/>
  <c r="CS45" i="7"/>
  <c r="CR45" i="7"/>
  <c r="CP45" i="7"/>
  <c r="CO45" i="7"/>
  <c r="CN45" i="7"/>
  <c r="CL45" i="7"/>
  <c r="CK45" i="7"/>
  <c r="CJ45" i="7"/>
  <c r="CH45" i="7"/>
  <c r="CG45" i="7"/>
  <c r="CF45" i="7"/>
  <c r="CD45" i="7"/>
  <c r="CC45" i="7"/>
  <c r="CB45" i="7"/>
  <c r="BZ45" i="7"/>
  <c r="BY45" i="7"/>
  <c r="BX45" i="7"/>
  <c r="BV45" i="7"/>
  <c r="BU45" i="7"/>
  <c r="BT45" i="7"/>
  <c r="BR45" i="7"/>
  <c r="BQ45" i="7"/>
  <c r="BP45" i="7"/>
  <c r="BN45" i="7"/>
  <c r="BM45" i="7"/>
  <c r="BL45" i="7"/>
  <c r="BJ45" i="7"/>
  <c r="BI45" i="7"/>
  <c r="BH45" i="7"/>
  <c r="BF45" i="7"/>
  <c r="BE45" i="7"/>
  <c r="BD45" i="7"/>
  <c r="BB45" i="7"/>
  <c r="BA45" i="7"/>
  <c r="AZ45" i="7"/>
  <c r="AX45" i="7"/>
  <c r="AW45" i="7"/>
  <c r="AV45" i="7"/>
  <c r="AT45" i="7"/>
  <c r="AS45" i="7"/>
  <c r="AR45" i="7"/>
  <c r="AP45" i="7"/>
  <c r="AO45" i="7"/>
  <c r="AN45" i="7"/>
  <c r="AL45" i="7"/>
  <c r="AK45" i="7"/>
  <c r="AJ45" i="7"/>
  <c r="AH45" i="7"/>
  <c r="AG45" i="7"/>
  <c r="AF45" i="7"/>
  <c r="AD45" i="7"/>
  <c r="AC45" i="7"/>
  <c r="AB45" i="7"/>
  <c r="Z45" i="7"/>
  <c r="Y45" i="7"/>
  <c r="X45" i="7"/>
  <c r="ED44" i="7"/>
  <c r="EC44" i="7"/>
  <c r="EB44" i="7"/>
  <c r="DZ44" i="7"/>
  <c r="DY44" i="7"/>
  <c r="DX44" i="7"/>
  <c r="DV44" i="7"/>
  <c r="DU44" i="7"/>
  <c r="DT44" i="7"/>
  <c r="DR44" i="7"/>
  <c r="DQ44" i="7"/>
  <c r="DP44" i="7"/>
  <c r="DN44" i="7"/>
  <c r="DM44" i="7"/>
  <c r="DL44" i="7"/>
  <c r="DJ44" i="7"/>
  <c r="DI44" i="7"/>
  <c r="DH44" i="7"/>
  <c r="DF44" i="7"/>
  <c r="DE44" i="7"/>
  <c r="DD44" i="7"/>
  <c r="DB44" i="7"/>
  <c r="DA44" i="7"/>
  <c r="CZ44" i="7"/>
  <c r="CX44" i="7"/>
  <c r="CW44" i="7"/>
  <c r="CV44" i="7"/>
  <c r="CT44" i="7"/>
  <c r="CS44" i="7"/>
  <c r="CR44" i="7"/>
  <c r="CP44" i="7"/>
  <c r="CO44" i="7"/>
  <c r="CN44" i="7"/>
  <c r="CL44" i="7"/>
  <c r="CK44" i="7"/>
  <c r="CJ44" i="7"/>
  <c r="CH44" i="7"/>
  <c r="CG44" i="7"/>
  <c r="CF44" i="7"/>
  <c r="CD44" i="7"/>
  <c r="CC44" i="7"/>
  <c r="CB44" i="7"/>
  <c r="BZ44" i="7"/>
  <c r="BY44" i="7"/>
  <c r="BX44" i="7"/>
  <c r="BV44" i="7"/>
  <c r="BU44" i="7"/>
  <c r="BT44" i="7"/>
  <c r="BR44" i="7"/>
  <c r="BQ44" i="7"/>
  <c r="BP44" i="7"/>
  <c r="BN44" i="7"/>
  <c r="BM44" i="7"/>
  <c r="BL44" i="7"/>
  <c r="AB44" i="8" s="1"/>
  <c r="BJ44" i="7"/>
  <c r="BI44" i="7"/>
  <c r="BH44" i="7"/>
  <c r="BF44" i="7"/>
  <c r="BE44" i="7"/>
  <c r="BD44" i="7"/>
  <c r="BB44" i="7"/>
  <c r="BA44" i="7"/>
  <c r="AZ44" i="7"/>
  <c r="AX44" i="7"/>
  <c r="AW44" i="7"/>
  <c r="AV44" i="7"/>
  <c r="AT44" i="7"/>
  <c r="AS44" i="7"/>
  <c r="AR44" i="7"/>
  <c r="AP44" i="7"/>
  <c r="AO44" i="7"/>
  <c r="Z44" i="8" s="1"/>
  <c r="AN44" i="7"/>
  <c r="Y44" i="8" s="1"/>
  <c r="AL44" i="7"/>
  <c r="AK44" i="7"/>
  <c r="AJ44" i="7"/>
  <c r="AH44" i="7"/>
  <c r="AG44" i="7"/>
  <c r="AF44" i="7"/>
  <c r="V44" i="8" s="1"/>
  <c r="AD44" i="7"/>
  <c r="AC44" i="7"/>
  <c r="AB44" i="7"/>
  <c r="Z44" i="7"/>
  <c r="Y44" i="7"/>
  <c r="X44" i="7"/>
  <c r="ED43" i="7"/>
  <c r="EC43" i="7"/>
  <c r="EB43" i="7"/>
  <c r="DZ43" i="7"/>
  <c r="DY43" i="7"/>
  <c r="DX43" i="7"/>
  <c r="DV43" i="7"/>
  <c r="DU43" i="7"/>
  <c r="DT43" i="7"/>
  <c r="DR43" i="7"/>
  <c r="DQ43" i="7"/>
  <c r="DP43" i="7"/>
  <c r="DN43" i="7"/>
  <c r="DM43" i="7"/>
  <c r="DL43" i="7"/>
  <c r="DJ43" i="7"/>
  <c r="DI43" i="7"/>
  <c r="DH43" i="7"/>
  <c r="DF43" i="7"/>
  <c r="DE43" i="7"/>
  <c r="DD43" i="7"/>
  <c r="DB43" i="7"/>
  <c r="DA43" i="7"/>
  <c r="CZ43" i="7"/>
  <c r="CX43" i="7"/>
  <c r="CW43" i="7"/>
  <c r="CV43" i="7"/>
  <c r="CT43" i="7"/>
  <c r="CS43" i="7"/>
  <c r="CR43" i="7"/>
  <c r="CP43" i="7"/>
  <c r="CO43" i="7"/>
  <c r="CN43" i="7"/>
  <c r="CL43" i="7"/>
  <c r="CK43" i="7"/>
  <c r="CJ43" i="7"/>
  <c r="CH43" i="7"/>
  <c r="CG43" i="7"/>
  <c r="CF43" i="7"/>
  <c r="CD43" i="7"/>
  <c r="CC43" i="7"/>
  <c r="CB43" i="7"/>
  <c r="BZ43" i="7"/>
  <c r="BY43" i="7"/>
  <c r="BX43" i="7"/>
  <c r="BV43" i="7"/>
  <c r="BU43" i="7"/>
  <c r="BT43" i="7"/>
  <c r="BR43" i="7"/>
  <c r="BQ43" i="7"/>
  <c r="BP43" i="7"/>
  <c r="BN43" i="7"/>
  <c r="BM43" i="7"/>
  <c r="BL43" i="7"/>
  <c r="AB43" i="8" s="1"/>
  <c r="BJ43" i="7"/>
  <c r="BI43" i="7"/>
  <c r="BH43" i="7"/>
  <c r="BF43" i="7"/>
  <c r="BE43" i="7"/>
  <c r="BD43" i="7"/>
  <c r="BB43" i="7"/>
  <c r="BA43" i="7"/>
  <c r="AZ43" i="7"/>
  <c r="AX43" i="7"/>
  <c r="AW43" i="7"/>
  <c r="AV43" i="7"/>
  <c r="AT43" i="7"/>
  <c r="AS43" i="7"/>
  <c r="AR43" i="7"/>
  <c r="AP43" i="7"/>
  <c r="AO43" i="7"/>
  <c r="Z43" i="8" s="1"/>
  <c r="AN43" i="7"/>
  <c r="Y43" i="8" s="1"/>
  <c r="AL43" i="7"/>
  <c r="AK43" i="7"/>
  <c r="AJ43" i="7"/>
  <c r="AH43" i="7"/>
  <c r="AG43" i="7"/>
  <c r="W43" i="8" s="1"/>
  <c r="AF43" i="7"/>
  <c r="V43" i="8" s="1"/>
  <c r="AD43" i="7"/>
  <c r="AC43" i="7"/>
  <c r="AB43" i="7"/>
  <c r="Z43" i="7"/>
  <c r="Y43" i="7"/>
  <c r="X43" i="7"/>
  <c r="ED42" i="7"/>
  <c r="EC42" i="7"/>
  <c r="EB42" i="7"/>
  <c r="DZ42" i="7"/>
  <c r="DY42" i="7"/>
  <c r="DX42" i="7"/>
  <c r="DV42" i="7"/>
  <c r="DU42" i="7"/>
  <c r="DT42" i="7"/>
  <c r="DR42" i="7"/>
  <c r="DQ42" i="7"/>
  <c r="DP42" i="7"/>
  <c r="DN42" i="7"/>
  <c r="DM42" i="7"/>
  <c r="DL42" i="7"/>
  <c r="DJ42" i="7"/>
  <c r="DI42" i="7"/>
  <c r="DH42" i="7"/>
  <c r="DF42" i="7"/>
  <c r="DE42" i="7"/>
  <c r="DD42" i="7"/>
  <c r="DB42" i="7"/>
  <c r="DA42" i="7"/>
  <c r="CZ42" i="7"/>
  <c r="CX42" i="7"/>
  <c r="CW42" i="7"/>
  <c r="CV42" i="7"/>
  <c r="CT42" i="7"/>
  <c r="CS42" i="7"/>
  <c r="CR42" i="7"/>
  <c r="CP42" i="7"/>
  <c r="CO42" i="7"/>
  <c r="CN42" i="7"/>
  <c r="CL42" i="7"/>
  <c r="CK42" i="7"/>
  <c r="CJ42" i="7"/>
  <c r="CH42" i="7"/>
  <c r="CG42" i="7"/>
  <c r="CF42" i="7"/>
  <c r="CD42" i="7"/>
  <c r="CC42" i="7"/>
  <c r="CB42" i="7"/>
  <c r="BZ42" i="7"/>
  <c r="BY42" i="7"/>
  <c r="BX42" i="7"/>
  <c r="BV42" i="7"/>
  <c r="BU42" i="7"/>
  <c r="BT42" i="7"/>
  <c r="BR42" i="7"/>
  <c r="BQ42" i="7"/>
  <c r="BP42" i="7"/>
  <c r="BN42" i="7"/>
  <c r="BM42" i="7"/>
  <c r="AC42" i="8" s="1"/>
  <c r="BL42" i="7"/>
  <c r="BJ42" i="7"/>
  <c r="BI42" i="7"/>
  <c r="BH42" i="7"/>
  <c r="BF42" i="7"/>
  <c r="BE42" i="7"/>
  <c r="BD42" i="7"/>
  <c r="BB42" i="7"/>
  <c r="BA42" i="7"/>
  <c r="AZ42" i="7"/>
  <c r="AX42" i="7"/>
  <c r="AW42" i="7"/>
  <c r="AV42" i="7"/>
  <c r="AT42" i="7"/>
  <c r="AS42" i="7"/>
  <c r="AR42" i="7"/>
  <c r="AP42" i="7"/>
  <c r="AO42" i="7"/>
  <c r="Z42" i="8" s="1"/>
  <c r="AN42" i="7"/>
  <c r="AL42" i="7"/>
  <c r="AK42" i="7"/>
  <c r="AJ42" i="7"/>
  <c r="AH42" i="7"/>
  <c r="AG42" i="7"/>
  <c r="W42" i="8" s="1"/>
  <c r="AF42" i="7"/>
  <c r="AD42" i="7"/>
  <c r="AC42" i="7"/>
  <c r="AB42" i="7"/>
  <c r="Z42" i="7"/>
  <c r="Y42" i="7"/>
  <c r="X42" i="7"/>
  <c r="ED41" i="7"/>
  <c r="EC41" i="7"/>
  <c r="EB41" i="7"/>
  <c r="DZ41" i="7"/>
  <c r="DY41" i="7"/>
  <c r="DX41" i="7"/>
  <c r="DV41" i="7"/>
  <c r="DU41" i="7"/>
  <c r="DT41" i="7"/>
  <c r="DR41" i="7"/>
  <c r="DQ41" i="7"/>
  <c r="DP41" i="7"/>
  <c r="DN41" i="7"/>
  <c r="DM41" i="7"/>
  <c r="DL41" i="7"/>
  <c r="DJ41" i="7"/>
  <c r="DI41" i="7"/>
  <c r="DH41" i="7"/>
  <c r="DF41" i="7"/>
  <c r="DE41" i="7"/>
  <c r="DD41" i="7"/>
  <c r="DB41" i="7"/>
  <c r="DA41" i="7"/>
  <c r="CZ41" i="7"/>
  <c r="CX41" i="7"/>
  <c r="CW41" i="7"/>
  <c r="CV41" i="7"/>
  <c r="CT41" i="7"/>
  <c r="CS41" i="7"/>
  <c r="CR41" i="7"/>
  <c r="CP41" i="7"/>
  <c r="CO41" i="7"/>
  <c r="CN41" i="7"/>
  <c r="CL41" i="7"/>
  <c r="CK41" i="7"/>
  <c r="CJ41" i="7"/>
  <c r="CH41" i="7"/>
  <c r="CG41" i="7"/>
  <c r="CF41" i="7"/>
  <c r="CD41" i="7"/>
  <c r="CC41" i="7"/>
  <c r="CB41" i="7"/>
  <c r="BZ41" i="7"/>
  <c r="BY41" i="7"/>
  <c r="BX41" i="7"/>
  <c r="BV41" i="7"/>
  <c r="BU41" i="7"/>
  <c r="BT41" i="7"/>
  <c r="BR41" i="7"/>
  <c r="BQ41" i="7"/>
  <c r="BP41" i="7"/>
  <c r="BN41" i="7"/>
  <c r="BM41" i="7"/>
  <c r="AC41" i="8" s="1"/>
  <c r="BL41" i="7"/>
  <c r="AB41" i="8" s="1"/>
  <c r="BJ41" i="7"/>
  <c r="BI41" i="7"/>
  <c r="BH41" i="7"/>
  <c r="BF41" i="7"/>
  <c r="BE41" i="7"/>
  <c r="BD41" i="7"/>
  <c r="BB41" i="7"/>
  <c r="BA41" i="7"/>
  <c r="AZ41" i="7"/>
  <c r="AX41" i="7"/>
  <c r="AW41" i="7"/>
  <c r="AV41" i="7"/>
  <c r="AT41" i="7"/>
  <c r="AS41" i="7"/>
  <c r="AR41" i="7"/>
  <c r="AP41" i="7"/>
  <c r="AO41" i="7"/>
  <c r="Z41" i="8" s="1"/>
  <c r="AN41" i="7"/>
  <c r="Y41" i="8" s="1"/>
  <c r="AL41" i="7"/>
  <c r="AK41" i="7"/>
  <c r="AJ41" i="7"/>
  <c r="AH41" i="7"/>
  <c r="AG41" i="7"/>
  <c r="W41" i="8" s="1"/>
  <c r="AF41" i="7"/>
  <c r="V41" i="8" s="1"/>
  <c r="AD41" i="7"/>
  <c r="AC41" i="7"/>
  <c r="AB41" i="7"/>
  <c r="Z41" i="7"/>
  <c r="Y41" i="7"/>
  <c r="X41" i="7"/>
  <c r="ED40" i="7"/>
  <c r="EC40" i="7"/>
  <c r="EB40" i="7"/>
  <c r="DZ40" i="7"/>
  <c r="DY40" i="7"/>
  <c r="DX40" i="7"/>
  <c r="DV40" i="7"/>
  <c r="DU40" i="7"/>
  <c r="DT40" i="7"/>
  <c r="DR40" i="7"/>
  <c r="DQ40" i="7"/>
  <c r="DP40" i="7"/>
  <c r="DN40" i="7"/>
  <c r="DM40" i="7"/>
  <c r="DL40" i="7"/>
  <c r="DJ40" i="7"/>
  <c r="DI40" i="7"/>
  <c r="DH40" i="7"/>
  <c r="DF40" i="7"/>
  <c r="DE40" i="7"/>
  <c r="DD40" i="7"/>
  <c r="DB40" i="7"/>
  <c r="DA40" i="7"/>
  <c r="CZ40" i="7"/>
  <c r="CX40" i="7"/>
  <c r="CW40" i="7"/>
  <c r="CV40" i="7"/>
  <c r="CT40" i="7"/>
  <c r="CS40" i="7"/>
  <c r="CR40" i="7"/>
  <c r="CP40" i="7"/>
  <c r="CO40" i="7"/>
  <c r="CN40" i="7"/>
  <c r="CL40" i="7"/>
  <c r="CK40" i="7"/>
  <c r="CJ40" i="7"/>
  <c r="CH40" i="7"/>
  <c r="CG40" i="7"/>
  <c r="CF40" i="7"/>
  <c r="CD40" i="7"/>
  <c r="CC40" i="7"/>
  <c r="CB40" i="7"/>
  <c r="BZ40" i="7"/>
  <c r="BY40" i="7"/>
  <c r="BX40" i="7"/>
  <c r="BV40" i="7"/>
  <c r="BU40" i="7"/>
  <c r="BT40" i="7"/>
  <c r="BR40" i="7"/>
  <c r="BQ40" i="7"/>
  <c r="BP40" i="7"/>
  <c r="BN40" i="7"/>
  <c r="BM40" i="7"/>
  <c r="BL40" i="7"/>
  <c r="AB40" i="8" s="1"/>
  <c r="BJ40" i="7"/>
  <c r="BI40" i="7"/>
  <c r="BH40" i="7"/>
  <c r="BF40" i="7"/>
  <c r="BE40" i="7"/>
  <c r="BD40" i="7"/>
  <c r="BB40" i="7"/>
  <c r="BA40" i="7"/>
  <c r="AZ40" i="7"/>
  <c r="AX40" i="7"/>
  <c r="AW40" i="7"/>
  <c r="AV40" i="7"/>
  <c r="AT40" i="7"/>
  <c r="AS40" i="7"/>
  <c r="AR40" i="7"/>
  <c r="AP40" i="7"/>
  <c r="AO40" i="7"/>
  <c r="Z40" i="8" s="1"/>
  <c r="AN40" i="7"/>
  <c r="Y40" i="8" s="1"/>
  <c r="AL40" i="7"/>
  <c r="AK40" i="7"/>
  <c r="AJ40" i="7"/>
  <c r="AH40" i="7"/>
  <c r="AG40" i="7"/>
  <c r="AF40" i="7"/>
  <c r="V40" i="8" s="1"/>
  <c r="AD40" i="7"/>
  <c r="AC40" i="7"/>
  <c r="AB40" i="7"/>
  <c r="Z40" i="7"/>
  <c r="Y40" i="7"/>
  <c r="X40" i="7"/>
  <c r="ED39" i="7"/>
  <c r="EC39" i="7"/>
  <c r="EB39" i="7"/>
  <c r="DZ39" i="7"/>
  <c r="DY39" i="7"/>
  <c r="DX39" i="7"/>
  <c r="DV39" i="7"/>
  <c r="DU39" i="7"/>
  <c r="DT39" i="7"/>
  <c r="DR39" i="7"/>
  <c r="DQ39" i="7"/>
  <c r="DP39" i="7"/>
  <c r="DN39" i="7"/>
  <c r="DM39" i="7"/>
  <c r="DL39" i="7"/>
  <c r="DJ39" i="7"/>
  <c r="DI39" i="7"/>
  <c r="DH39" i="7"/>
  <c r="DF39" i="7"/>
  <c r="DE39" i="7"/>
  <c r="DD39" i="7"/>
  <c r="DB39" i="7"/>
  <c r="DA39" i="7"/>
  <c r="CZ39" i="7"/>
  <c r="CX39" i="7"/>
  <c r="CW39" i="7"/>
  <c r="CV39" i="7"/>
  <c r="CT39" i="7"/>
  <c r="CS39" i="7"/>
  <c r="CR39" i="7"/>
  <c r="CP39" i="7"/>
  <c r="CO39" i="7"/>
  <c r="CN39" i="7"/>
  <c r="CL39" i="7"/>
  <c r="CK39" i="7"/>
  <c r="CJ39" i="7"/>
  <c r="CH39" i="7"/>
  <c r="CG39" i="7"/>
  <c r="CF39" i="7"/>
  <c r="CD39" i="7"/>
  <c r="CC39" i="7"/>
  <c r="CB39" i="7"/>
  <c r="BZ39" i="7"/>
  <c r="BY39" i="7"/>
  <c r="BX39" i="7"/>
  <c r="BV39" i="7"/>
  <c r="BU39" i="7"/>
  <c r="BT39" i="7"/>
  <c r="BR39" i="7"/>
  <c r="BQ39" i="7"/>
  <c r="BP39" i="7"/>
  <c r="BN39" i="7"/>
  <c r="BM39" i="7"/>
  <c r="BL39" i="7"/>
  <c r="AB39" i="8" s="1"/>
  <c r="BJ39" i="7"/>
  <c r="BI39" i="7"/>
  <c r="BH39" i="7"/>
  <c r="BF39" i="7"/>
  <c r="BE39" i="7"/>
  <c r="BD39" i="7"/>
  <c r="BB39" i="7"/>
  <c r="BA39" i="7"/>
  <c r="AZ39" i="7"/>
  <c r="AX39" i="7"/>
  <c r="AW39" i="7"/>
  <c r="AV39" i="7"/>
  <c r="AT39" i="7"/>
  <c r="AS39" i="7"/>
  <c r="AR39" i="7"/>
  <c r="AP39" i="7"/>
  <c r="AO39" i="7"/>
  <c r="Z39" i="8" s="1"/>
  <c r="AN39" i="7"/>
  <c r="Y39" i="8" s="1"/>
  <c r="AL39" i="7"/>
  <c r="AK39" i="7"/>
  <c r="AJ39" i="7"/>
  <c r="AH39" i="7"/>
  <c r="AG39" i="7"/>
  <c r="AF39" i="7"/>
  <c r="V39" i="8" s="1"/>
  <c r="AD39" i="7"/>
  <c r="AC39" i="7"/>
  <c r="AB39" i="7"/>
  <c r="Z39" i="7"/>
  <c r="Y39" i="7"/>
  <c r="X39" i="7"/>
  <c r="ED38" i="7"/>
  <c r="EC38" i="7"/>
  <c r="EB38" i="7"/>
  <c r="DZ38" i="7"/>
  <c r="DY38" i="7"/>
  <c r="DX38" i="7"/>
  <c r="DV38" i="7"/>
  <c r="DU38" i="7"/>
  <c r="DT38" i="7"/>
  <c r="DR38" i="7"/>
  <c r="DQ38" i="7"/>
  <c r="DP38" i="7"/>
  <c r="DN38" i="7"/>
  <c r="DM38" i="7"/>
  <c r="DL38" i="7"/>
  <c r="DJ38" i="7"/>
  <c r="DI38" i="7"/>
  <c r="DH38" i="7"/>
  <c r="DF38" i="7"/>
  <c r="DE38" i="7"/>
  <c r="DD38" i="7"/>
  <c r="DB38" i="7"/>
  <c r="DA38" i="7"/>
  <c r="CZ38" i="7"/>
  <c r="CX38" i="7"/>
  <c r="CW38" i="7"/>
  <c r="CV38" i="7"/>
  <c r="CT38" i="7"/>
  <c r="CS38" i="7"/>
  <c r="CR38" i="7"/>
  <c r="CP38" i="7"/>
  <c r="CO38" i="7"/>
  <c r="CN38" i="7"/>
  <c r="CL38" i="7"/>
  <c r="CK38" i="7"/>
  <c r="CJ38" i="7"/>
  <c r="CH38" i="7"/>
  <c r="CG38" i="7"/>
  <c r="CF38" i="7"/>
  <c r="CD38" i="7"/>
  <c r="CC38" i="7"/>
  <c r="CB38" i="7"/>
  <c r="BZ38" i="7"/>
  <c r="BY38" i="7"/>
  <c r="BX38" i="7"/>
  <c r="BV38" i="7"/>
  <c r="BU38" i="7"/>
  <c r="BT38" i="7"/>
  <c r="BR38" i="7"/>
  <c r="BQ38" i="7"/>
  <c r="BP38" i="7"/>
  <c r="BN38" i="7"/>
  <c r="BM38" i="7"/>
  <c r="BL38" i="7"/>
  <c r="AB38" i="8" s="1"/>
  <c r="BJ38" i="7"/>
  <c r="BI38" i="7"/>
  <c r="BH38" i="7"/>
  <c r="BF38" i="7"/>
  <c r="BE38" i="7"/>
  <c r="BD38" i="7"/>
  <c r="BB38" i="7"/>
  <c r="BA38" i="7"/>
  <c r="AZ38" i="7"/>
  <c r="AX38" i="7"/>
  <c r="AW38" i="7"/>
  <c r="AV38" i="7"/>
  <c r="AT38" i="7"/>
  <c r="AS38" i="7"/>
  <c r="AR38" i="7"/>
  <c r="AP38" i="7"/>
  <c r="AO38" i="7"/>
  <c r="Z38" i="8" s="1"/>
  <c r="AN38" i="7"/>
  <c r="AL38" i="7"/>
  <c r="AK38" i="7"/>
  <c r="AJ38" i="7"/>
  <c r="AH38" i="7"/>
  <c r="AG38" i="7"/>
  <c r="AF38" i="7"/>
  <c r="V38" i="8" s="1"/>
  <c r="AD38" i="7"/>
  <c r="AC38" i="7"/>
  <c r="AB38" i="7"/>
  <c r="Z38" i="7"/>
  <c r="Y38" i="7"/>
  <c r="X38" i="7"/>
  <c r="ED37" i="7"/>
  <c r="EC37" i="7"/>
  <c r="EB37" i="7"/>
  <c r="DZ37" i="7"/>
  <c r="DY37" i="7"/>
  <c r="DX37" i="7"/>
  <c r="DV37" i="7"/>
  <c r="DU37" i="7"/>
  <c r="DT37" i="7"/>
  <c r="DR37" i="7"/>
  <c r="DQ37" i="7"/>
  <c r="DP37" i="7"/>
  <c r="DN37" i="7"/>
  <c r="DM37" i="7"/>
  <c r="DL37" i="7"/>
  <c r="DJ37" i="7"/>
  <c r="DI37" i="7"/>
  <c r="DH37" i="7"/>
  <c r="DF37" i="7"/>
  <c r="DE37" i="7"/>
  <c r="DD37" i="7"/>
  <c r="DB37" i="7"/>
  <c r="DA37" i="7"/>
  <c r="CZ37" i="7"/>
  <c r="CX37" i="7"/>
  <c r="CW37" i="7"/>
  <c r="CV37" i="7"/>
  <c r="CT37" i="7"/>
  <c r="CS37" i="7"/>
  <c r="CR37" i="7"/>
  <c r="CP37" i="7"/>
  <c r="CO37" i="7"/>
  <c r="CN37" i="7"/>
  <c r="CL37" i="7"/>
  <c r="CK37" i="7"/>
  <c r="CJ37" i="7"/>
  <c r="CH37" i="7"/>
  <c r="CG37" i="7"/>
  <c r="CF37" i="7"/>
  <c r="CD37" i="7"/>
  <c r="CC37" i="7"/>
  <c r="CB37" i="7"/>
  <c r="BZ37" i="7"/>
  <c r="BY37" i="7"/>
  <c r="BX37" i="7"/>
  <c r="BV37" i="7"/>
  <c r="BU37" i="7"/>
  <c r="BT37" i="7"/>
  <c r="BR37" i="7"/>
  <c r="BQ37" i="7"/>
  <c r="BP37" i="7"/>
  <c r="BN37" i="7"/>
  <c r="BM37" i="7"/>
  <c r="AC37" i="8" s="1"/>
  <c r="BL37" i="7"/>
  <c r="AB37" i="8" s="1"/>
  <c r="BJ37" i="7"/>
  <c r="BI37" i="7"/>
  <c r="BH37" i="7"/>
  <c r="BF37" i="7"/>
  <c r="BE37" i="7"/>
  <c r="BD37" i="7"/>
  <c r="BB37" i="7"/>
  <c r="BA37" i="7"/>
  <c r="AZ37" i="7"/>
  <c r="AX37" i="7"/>
  <c r="AW37" i="7"/>
  <c r="AV37" i="7"/>
  <c r="AT37" i="7"/>
  <c r="AS37" i="7"/>
  <c r="AR37" i="7"/>
  <c r="AP37" i="7"/>
  <c r="AO37" i="7"/>
  <c r="Z37" i="8" s="1"/>
  <c r="AN37" i="7"/>
  <c r="AL37" i="7"/>
  <c r="AK37" i="7"/>
  <c r="AJ37" i="7"/>
  <c r="AH37" i="7"/>
  <c r="AG37" i="7"/>
  <c r="W37" i="8" s="1"/>
  <c r="AF37" i="7"/>
  <c r="V37" i="8" s="1"/>
  <c r="AD37" i="7"/>
  <c r="AC37" i="7"/>
  <c r="AB37" i="7"/>
  <c r="Z37" i="7"/>
  <c r="Y37" i="7"/>
  <c r="X37" i="7"/>
  <c r="ED36" i="7"/>
  <c r="EC36" i="7"/>
  <c r="EB36" i="7"/>
  <c r="DZ36" i="7"/>
  <c r="DY36" i="7"/>
  <c r="DX36" i="7"/>
  <c r="DV36" i="7"/>
  <c r="DU36" i="7"/>
  <c r="DT36" i="7"/>
  <c r="DR36" i="7"/>
  <c r="DQ36" i="7"/>
  <c r="DP36" i="7"/>
  <c r="DN36" i="7"/>
  <c r="DM36" i="7"/>
  <c r="DL36" i="7"/>
  <c r="DJ36" i="7"/>
  <c r="DI36" i="7"/>
  <c r="DH36" i="7"/>
  <c r="DF36" i="7"/>
  <c r="DE36" i="7"/>
  <c r="DD36" i="7"/>
  <c r="DB36" i="7"/>
  <c r="DA36" i="7"/>
  <c r="CZ36" i="7"/>
  <c r="CX36" i="7"/>
  <c r="CW36" i="7"/>
  <c r="CV36" i="7"/>
  <c r="CT36" i="7"/>
  <c r="CS36" i="7"/>
  <c r="CR36" i="7"/>
  <c r="CP36" i="7"/>
  <c r="CO36" i="7"/>
  <c r="CN36" i="7"/>
  <c r="CL36" i="7"/>
  <c r="CK36" i="7"/>
  <c r="CJ36" i="7"/>
  <c r="CH36" i="7"/>
  <c r="CG36" i="7"/>
  <c r="CF36" i="7"/>
  <c r="CD36" i="7"/>
  <c r="CC36" i="7"/>
  <c r="CB36" i="7"/>
  <c r="BZ36" i="7"/>
  <c r="BY36" i="7"/>
  <c r="BX36" i="7"/>
  <c r="BV36" i="7"/>
  <c r="BU36" i="7"/>
  <c r="BT36" i="7"/>
  <c r="BR36" i="7"/>
  <c r="BQ36" i="7"/>
  <c r="BP36" i="7"/>
  <c r="BN36" i="7"/>
  <c r="BM36" i="7"/>
  <c r="BL36" i="7"/>
  <c r="BJ36" i="7"/>
  <c r="BI36" i="7"/>
  <c r="BH36" i="7"/>
  <c r="BF36" i="7"/>
  <c r="BE36" i="7"/>
  <c r="BD36" i="7"/>
  <c r="BB36" i="7"/>
  <c r="BA36" i="7"/>
  <c r="AZ36" i="7"/>
  <c r="AX36" i="7"/>
  <c r="AW36" i="7"/>
  <c r="AV36" i="7"/>
  <c r="AT36" i="7"/>
  <c r="AS36" i="7"/>
  <c r="AR36" i="7"/>
  <c r="AP36" i="7"/>
  <c r="AO36" i="7"/>
  <c r="Z36" i="8" s="1"/>
  <c r="AN36" i="7"/>
  <c r="Y36" i="8" s="1"/>
  <c r="AL36" i="7"/>
  <c r="AK36" i="7"/>
  <c r="AJ36" i="7"/>
  <c r="AH36" i="7"/>
  <c r="AG36" i="7"/>
  <c r="AF36" i="7"/>
  <c r="V36" i="8" s="1"/>
  <c r="AD36" i="7"/>
  <c r="AC36" i="7"/>
  <c r="AB36" i="7"/>
  <c r="Z36" i="7"/>
  <c r="Y36" i="7"/>
  <c r="X36" i="7"/>
  <c r="ED35" i="7"/>
  <c r="EC35" i="7"/>
  <c r="EB35" i="7"/>
  <c r="DZ35" i="7"/>
  <c r="DY35" i="7"/>
  <c r="DX35" i="7"/>
  <c r="DV35" i="7"/>
  <c r="DU35" i="7"/>
  <c r="DT35" i="7"/>
  <c r="DR35" i="7"/>
  <c r="DQ35" i="7"/>
  <c r="DP35" i="7"/>
  <c r="DN35" i="7"/>
  <c r="DM35" i="7"/>
  <c r="DL35" i="7"/>
  <c r="DJ35" i="7"/>
  <c r="DI35" i="7"/>
  <c r="DH35" i="7"/>
  <c r="DF35" i="7"/>
  <c r="DE35" i="7"/>
  <c r="DD35" i="7"/>
  <c r="DB35" i="7"/>
  <c r="DA35" i="7"/>
  <c r="CZ35" i="7"/>
  <c r="CX35" i="7"/>
  <c r="CW35" i="7"/>
  <c r="CV35" i="7"/>
  <c r="CT35" i="7"/>
  <c r="CS35" i="7"/>
  <c r="CR35" i="7"/>
  <c r="CP35" i="7"/>
  <c r="CO35" i="7"/>
  <c r="CN35" i="7"/>
  <c r="CL35" i="7"/>
  <c r="CK35" i="7"/>
  <c r="CJ35" i="7"/>
  <c r="CH35" i="7"/>
  <c r="CG35" i="7"/>
  <c r="CF35" i="7"/>
  <c r="CD35" i="7"/>
  <c r="CC35" i="7"/>
  <c r="CB35" i="7"/>
  <c r="BZ35" i="7"/>
  <c r="BY35" i="7"/>
  <c r="BX35" i="7"/>
  <c r="BV35" i="7"/>
  <c r="BU35" i="7"/>
  <c r="BT35" i="7"/>
  <c r="BR35" i="7"/>
  <c r="BQ35" i="7"/>
  <c r="BP35" i="7"/>
  <c r="BN35" i="7"/>
  <c r="BM35" i="7"/>
  <c r="BL35" i="7"/>
  <c r="BJ35" i="7"/>
  <c r="BI35" i="7"/>
  <c r="BH35" i="7"/>
  <c r="BF35" i="7"/>
  <c r="BE35" i="7"/>
  <c r="BD35" i="7"/>
  <c r="BB35" i="7"/>
  <c r="BA35" i="7"/>
  <c r="AZ35" i="7"/>
  <c r="AX35" i="7"/>
  <c r="AW35" i="7"/>
  <c r="AV35" i="7"/>
  <c r="AT35" i="7"/>
  <c r="AS35" i="7"/>
  <c r="AR35" i="7"/>
  <c r="AP35" i="7"/>
  <c r="AO35" i="7"/>
  <c r="AN35" i="7"/>
  <c r="AL35" i="7"/>
  <c r="AK35" i="7"/>
  <c r="AJ35" i="7"/>
  <c r="AH35" i="7"/>
  <c r="AG35" i="7"/>
  <c r="AF35" i="7"/>
  <c r="AD35" i="7"/>
  <c r="AC35" i="7"/>
  <c r="AB35" i="7"/>
  <c r="Z35" i="7"/>
  <c r="Y35" i="7"/>
  <c r="X35" i="7"/>
  <c r="ED34" i="7"/>
  <c r="EC34" i="7"/>
  <c r="EB34" i="7"/>
  <c r="DZ34" i="7"/>
  <c r="DY34" i="7"/>
  <c r="DX34" i="7"/>
  <c r="DV34" i="7"/>
  <c r="DU34" i="7"/>
  <c r="DT34" i="7"/>
  <c r="DR34" i="7"/>
  <c r="DQ34" i="7"/>
  <c r="DP34" i="7"/>
  <c r="DN34" i="7"/>
  <c r="DM34" i="7"/>
  <c r="DL34" i="7"/>
  <c r="DJ34" i="7"/>
  <c r="DI34" i="7"/>
  <c r="DH34" i="7"/>
  <c r="DF34" i="7"/>
  <c r="DE34" i="7"/>
  <c r="DD34" i="7"/>
  <c r="DB34" i="7"/>
  <c r="DA34" i="7"/>
  <c r="CZ34" i="7"/>
  <c r="CX34" i="7"/>
  <c r="CW34" i="7"/>
  <c r="CV34" i="7"/>
  <c r="CT34" i="7"/>
  <c r="CS34" i="7"/>
  <c r="CR34" i="7"/>
  <c r="CP34" i="7"/>
  <c r="CO34" i="7"/>
  <c r="CN34" i="7"/>
  <c r="CL34" i="7"/>
  <c r="CK34" i="7"/>
  <c r="CJ34" i="7"/>
  <c r="CH34" i="7"/>
  <c r="CG34" i="7"/>
  <c r="CF34" i="7"/>
  <c r="CD34" i="7"/>
  <c r="CC34" i="7"/>
  <c r="CB34" i="7"/>
  <c r="BZ34" i="7"/>
  <c r="BY34" i="7"/>
  <c r="BX34" i="7"/>
  <c r="BV34" i="7"/>
  <c r="BU34" i="7"/>
  <c r="AI34" i="8" s="1"/>
  <c r="BT34" i="7"/>
  <c r="AH34" i="8" s="1"/>
  <c r="BR34" i="7"/>
  <c r="BQ34" i="7"/>
  <c r="AF34" i="8" s="1"/>
  <c r="BP34" i="7"/>
  <c r="AE34" i="8" s="1"/>
  <c r="BN34" i="7"/>
  <c r="BM34" i="7"/>
  <c r="AC34" i="8" s="1"/>
  <c r="BL34" i="7"/>
  <c r="AB34" i="8" s="1"/>
  <c r="BJ34" i="7"/>
  <c r="BI34" i="7"/>
  <c r="BH34" i="7"/>
  <c r="BF34" i="7"/>
  <c r="BE34" i="7"/>
  <c r="BD34" i="7"/>
  <c r="BB34" i="7"/>
  <c r="BA34" i="7"/>
  <c r="AZ34" i="7"/>
  <c r="AX34" i="7"/>
  <c r="AW34" i="7"/>
  <c r="AV34" i="7"/>
  <c r="AT34" i="7"/>
  <c r="AS34" i="7"/>
  <c r="AR34" i="7"/>
  <c r="AP34" i="7"/>
  <c r="AO34" i="7"/>
  <c r="Z34" i="8" s="1"/>
  <c r="AN34" i="7"/>
  <c r="AL34" i="7"/>
  <c r="AK34" i="7"/>
  <c r="AJ34" i="7"/>
  <c r="AH34" i="7"/>
  <c r="AG34" i="7"/>
  <c r="W34" i="8" s="1"/>
  <c r="AF34" i="7"/>
  <c r="V34" i="8" s="1"/>
  <c r="AD34" i="7"/>
  <c r="AC34" i="7"/>
  <c r="AB34" i="7"/>
  <c r="Z34" i="7"/>
  <c r="Y34" i="7"/>
  <c r="X34" i="7"/>
  <c r="ED33" i="7"/>
  <c r="EC33" i="7"/>
  <c r="EB33" i="7"/>
  <c r="DZ33" i="7"/>
  <c r="DY33" i="7"/>
  <c r="DX33" i="7"/>
  <c r="DV33" i="7"/>
  <c r="DU33" i="7"/>
  <c r="DT33" i="7"/>
  <c r="DR33" i="7"/>
  <c r="DQ33" i="7"/>
  <c r="DP33" i="7"/>
  <c r="DN33" i="7"/>
  <c r="DM33" i="7"/>
  <c r="DL33" i="7"/>
  <c r="DJ33" i="7"/>
  <c r="DI33" i="7"/>
  <c r="DH33" i="7"/>
  <c r="DF33" i="7"/>
  <c r="DE33" i="7"/>
  <c r="DD33" i="7"/>
  <c r="DB33" i="7"/>
  <c r="DA33" i="7"/>
  <c r="CZ33" i="7"/>
  <c r="CX33" i="7"/>
  <c r="CW33" i="7"/>
  <c r="CV33" i="7"/>
  <c r="CT33" i="7"/>
  <c r="CS33" i="7"/>
  <c r="CR33" i="7"/>
  <c r="CP33" i="7"/>
  <c r="CO33" i="7"/>
  <c r="CN33" i="7"/>
  <c r="CL33" i="7"/>
  <c r="CK33" i="7"/>
  <c r="CJ33" i="7"/>
  <c r="CH33" i="7"/>
  <c r="CG33" i="7"/>
  <c r="CF33" i="7"/>
  <c r="CD33" i="7"/>
  <c r="CC33" i="7"/>
  <c r="CB33" i="7"/>
  <c r="BZ33" i="7"/>
  <c r="BY33" i="7"/>
  <c r="BX33" i="7"/>
  <c r="BV33" i="7"/>
  <c r="BU33" i="7"/>
  <c r="AI33" i="8" s="1"/>
  <c r="BT33" i="7"/>
  <c r="AH33" i="8" s="1"/>
  <c r="BR33" i="7"/>
  <c r="BQ33" i="7"/>
  <c r="AF33" i="8" s="1"/>
  <c r="BP33" i="7"/>
  <c r="AE33" i="8" s="1"/>
  <c r="BN33" i="7"/>
  <c r="BM33" i="7"/>
  <c r="AC33" i="8" s="1"/>
  <c r="BL33" i="7"/>
  <c r="AB33" i="8" s="1"/>
  <c r="BJ33" i="7"/>
  <c r="BI33" i="7"/>
  <c r="BH33" i="7"/>
  <c r="BF33" i="7"/>
  <c r="BE33" i="7"/>
  <c r="BD33" i="7"/>
  <c r="BB33" i="7"/>
  <c r="BA33" i="7"/>
  <c r="AZ33" i="7"/>
  <c r="AX33" i="7"/>
  <c r="AW33" i="7"/>
  <c r="AV33" i="7"/>
  <c r="AT33" i="7"/>
  <c r="AS33" i="7"/>
  <c r="AR33" i="7"/>
  <c r="AP33" i="7"/>
  <c r="AO33" i="7"/>
  <c r="Z33" i="8" s="1"/>
  <c r="AN33" i="7"/>
  <c r="Y33" i="8" s="1"/>
  <c r="AL33" i="7"/>
  <c r="AK33" i="7"/>
  <c r="AJ33" i="7"/>
  <c r="AH33" i="7"/>
  <c r="AG33" i="7"/>
  <c r="W33" i="8" s="1"/>
  <c r="AF33" i="7"/>
  <c r="V33" i="8" s="1"/>
  <c r="AD33" i="7"/>
  <c r="AC33" i="7"/>
  <c r="AB33" i="7"/>
  <c r="Z33" i="7"/>
  <c r="Y33" i="7"/>
  <c r="X33" i="7"/>
  <c r="ED32" i="7"/>
  <c r="EC32" i="7"/>
  <c r="EB32" i="7"/>
  <c r="DZ32" i="7"/>
  <c r="DY32" i="7"/>
  <c r="DX32" i="7"/>
  <c r="DV32" i="7"/>
  <c r="DU32" i="7"/>
  <c r="DT32" i="7"/>
  <c r="DR32" i="7"/>
  <c r="DQ32" i="7"/>
  <c r="DP32" i="7"/>
  <c r="DN32" i="7"/>
  <c r="DM32" i="7"/>
  <c r="DL32" i="7"/>
  <c r="DJ32" i="7"/>
  <c r="DI32" i="7"/>
  <c r="DH32" i="7"/>
  <c r="DF32" i="7"/>
  <c r="DE32" i="7"/>
  <c r="DD32" i="7"/>
  <c r="DB32" i="7"/>
  <c r="DA32" i="7"/>
  <c r="CZ32" i="7"/>
  <c r="CX32" i="7"/>
  <c r="CW32" i="7"/>
  <c r="CV32" i="7"/>
  <c r="CT32" i="7"/>
  <c r="CS32" i="7"/>
  <c r="CR32" i="7"/>
  <c r="CP32" i="7"/>
  <c r="CO32" i="7"/>
  <c r="CN32" i="7"/>
  <c r="CL32" i="7"/>
  <c r="CK32" i="7"/>
  <c r="CJ32" i="7"/>
  <c r="CH32" i="7"/>
  <c r="CG32" i="7"/>
  <c r="CF32" i="7"/>
  <c r="CD32" i="7"/>
  <c r="CC32" i="7"/>
  <c r="CB32" i="7"/>
  <c r="BZ32" i="7"/>
  <c r="BY32" i="7"/>
  <c r="BX32" i="7"/>
  <c r="BV32" i="7"/>
  <c r="BU32" i="7"/>
  <c r="AI32" i="8" s="1"/>
  <c r="BT32" i="7"/>
  <c r="AH32" i="8" s="1"/>
  <c r="BR32" i="7"/>
  <c r="BQ32" i="7"/>
  <c r="AF32" i="8" s="1"/>
  <c r="BP32" i="7"/>
  <c r="AE32" i="8" s="1"/>
  <c r="BN32" i="7"/>
  <c r="BM32" i="7"/>
  <c r="AC32" i="8" s="1"/>
  <c r="BL32" i="7"/>
  <c r="AB32" i="8" s="1"/>
  <c r="BJ32" i="7"/>
  <c r="BI32" i="7"/>
  <c r="BH32" i="7"/>
  <c r="BF32" i="7"/>
  <c r="BE32" i="7"/>
  <c r="BD32" i="7"/>
  <c r="BB32" i="7"/>
  <c r="BA32" i="7"/>
  <c r="AZ32" i="7"/>
  <c r="AX32" i="7"/>
  <c r="AW32" i="7"/>
  <c r="AV32" i="7"/>
  <c r="AT32" i="7"/>
  <c r="AS32" i="7"/>
  <c r="AR32" i="7"/>
  <c r="AP32" i="7"/>
  <c r="AO32" i="7"/>
  <c r="Z32" i="8" s="1"/>
  <c r="AN32" i="7"/>
  <c r="Y32" i="8" s="1"/>
  <c r="AL32" i="7"/>
  <c r="AK32" i="7"/>
  <c r="AJ32" i="7"/>
  <c r="AH32" i="7"/>
  <c r="AG32" i="7"/>
  <c r="W32" i="8" s="1"/>
  <c r="AF32" i="7"/>
  <c r="V32" i="8" s="1"/>
  <c r="AD32" i="7"/>
  <c r="AC32" i="7"/>
  <c r="AB32" i="7"/>
  <c r="Z32" i="7"/>
  <c r="Y32" i="7"/>
  <c r="X32" i="7"/>
  <c r="ED31" i="7"/>
  <c r="EC31" i="7"/>
  <c r="EB31" i="7"/>
  <c r="DZ31" i="7"/>
  <c r="DY31" i="7"/>
  <c r="DX31" i="7"/>
  <c r="DV31" i="7"/>
  <c r="DU31" i="7"/>
  <c r="DT31" i="7"/>
  <c r="DR31" i="7"/>
  <c r="DQ31" i="7"/>
  <c r="DP31" i="7"/>
  <c r="DN31" i="7"/>
  <c r="DM31" i="7"/>
  <c r="DL31" i="7"/>
  <c r="DJ31" i="7"/>
  <c r="DI31" i="7"/>
  <c r="DH31" i="7"/>
  <c r="DF31" i="7"/>
  <c r="DE31" i="7"/>
  <c r="DD31" i="7"/>
  <c r="DB31" i="7"/>
  <c r="DA31" i="7"/>
  <c r="CZ31" i="7"/>
  <c r="CX31" i="7"/>
  <c r="CW31" i="7"/>
  <c r="CV31" i="7"/>
  <c r="CT31" i="7"/>
  <c r="CS31" i="7"/>
  <c r="CR31" i="7"/>
  <c r="CP31" i="7"/>
  <c r="CO31" i="7"/>
  <c r="CN31" i="7"/>
  <c r="CL31" i="7"/>
  <c r="CK31" i="7"/>
  <c r="CJ31" i="7"/>
  <c r="CH31" i="7"/>
  <c r="CG31" i="7"/>
  <c r="CF31" i="7"/>
  <c r="CD31" i="7"/>
  <c r="CC31" i="7"/>
  <c r="CB31" i="7"/>
  <c r="BZ31" i="7"/>
  <c r="BY31" i="7"/>
  <c r="BX31" i="7"/>
  <c r="BV31" i="7"/>
  <c r="BU31" i="7"/>
  <c r="AI31" i="8" s="1"/>
  <c r="BT31" i="7"/>
  <c r="AH31" i="8" s="1"/>
  <c r="BR31" i="7"/>
  <c r="BQ31" i="7"/>
  <c r="AF31" i="8" s="1"/>
  <c r="BP31" i="7"/>
  <c r="AE31" i="8" s="1"/>
  <c r="BN31" i="7"/>
  <c r="BM31" i="7"/>
  <c r="AC31" i="8" s="1"/>
  <c r="BL31" i="7"/>
  <c r="AB31" i="8" s="1"/>
  <c r="BJ31" i="7"/>
  <c r="BI31" i="7"/>
  <c r="BH31" i="7"/>
  <c r="BF31" i="7"/>
  <c r="BE31" i="7"/>
  <c r="BD31" i="7"/>
  <c r="BB31" i="7"/>
  <c r="BA31" i="7"/>
  <c r="AZ31" i="7"/>
  <c r="AX31" i="7"/>
  <c r="AW31" i="7"/>
  <c r="AV31" i="7"/>
  <c r="AT31" i="7"/>
  <c r="AS31" i="7"/>
  <c r="AR31" i="7"/>
  <c r="AP31" i="7"/>
  <c r="AO31" i="7"/>
  <c r="Z31" i="8" s="1"/>
  <c r="AN31" i="7"/>
  <c r="AL31" i="7"/>
  <c r="AK31" i="7"/>
  <c r="AJ31" i="7"/>
  <c r="AH31" i="7"/>
  <c r="AG31" i="7"/>
  <c r="W31" i="8" s="1"/>
  <c r="AF31" i="7"/>
  <c r="V31" i="8" s="1"/>
  <c r="AD31" i="7"/>
  <c r="AC31" i="7"/>
  <c r="AB31" i="7"/>
  <c r="Z31" i="7"/>
  <c r="Y31" i="7"/>
  <c r="X31" i="7"/>
  <c r="ED30" i="7"/>
  <c r="EC30" i="7"/>
  <c r="EB30" i="7"/>
  <c r="DZ30" i="7"/>
  <c r="DY30" i="7"/>
  <c r="DX30" i="7"/>
  <c r="DV30" i="7"/>
  <c r="DU30" i="7"/>
  <c r="DT30" i="7"/>
  <c r="DR30" i="7"/>
  <c r="DQ30" i="7"/>
  <c r="DP30" i="7"/>
  <c r="DN30" i="7"/>
  <c r="DM30" i="7"/>
  <c r="DL30" i="7"/>
  <c r="DJ30" i="7"/>
  <c r="DI30" i="7"/>
  <c r="DH30" i="7"/>
  <c r="DF30" i="7"/>
  <c r="DE30" i="7"/>
  <c r="DD30" i="7"/>
  <c r="DB30" i="7"/>
  <c r="DA30" i="7"/>
  <c r="CZ30" i="7"/>
  <c r="CX30" i="7"/>
  <c r="CW30" i="7"/>
  <c r="CV30" i="7"/>
  <c r="CT30" i="7"/>
  <c r="CS30" i="7"/>
  <c r="CR30" i="7"/>
  <c r="CP30" i="7"/>
  <c r="CO30" i="7"/>
  <c r="CN30" i="7"/>
  <c r="CL30" i="7"/>
  <c r="CK30" i="7"/>
  <c r="CJ30" i="7"/>
  <c r="CH30" i="7"/>
  <c r="CG30" i="7"/>
  <c r="CF30" i="7"/>
  <c r="CD30" i="7"/>
  <c r="CC30" i="7"/>
  <c r="CB30" i="7"/>
  <c r="BZ30" i="7"/>
  <c r="BY30" i="7"/>
  <c r="BX30" i="7"/>
  <c r="BV30" i="7"/>
  <c r="BU30" i="7"/>
  <c r="AI30" i="8" s="1"/>
  <c r="BT30" i="7"/>
  <c r="AH30" i="8" s="1"/>
  <c r="BR30" i="7"/>
  <c r="BQ30" i="7"/>
  <c r="AF30" i="8" s="1"/>
  <c r="BP30" i="7"/>
  <c r="AE30" i="8" s="1"/>
  <c r="BN30" i="7"/>
  <c r="BM30" i="7"/>
  <c r="BL30" i="7"/>
  <c r="AB30" i="8" s="1"/>
  <c r="BJ30" i="7"/>
  <c r="BI30" i="7"/>
  <c r="BH30" i="7"/>
  <c r="BF30" i="7"/>
  <c r="BE30" i="7"/>
  <c r="BD30" i="7"/>
  <c r="BB30" i="7"/>
  <c r="BA30" i="7"/>
  <c r="AZ30" i="7"/>
  <c r="AX30" i="7"/>
  <c r="AW30" i="7"/>
  <c r="AV30" i="7"/>
  <c r="AT30" i="7"/>
  <c r="AS30" i="7"/>
  <c r="AR30" i="7"/>
  <c r="AP30" i="7"/>
  <c r="AO30" i="7"/>
  <c r="Z30" i="8" s="1"/>
  <c r="AN30" i="7"/>
  <c r="Y30" i="8" s="1"/>
  <c r="AL30" i="7"/>
  <c r="AK30" i="7"/>
  <c r="AJ30" i="7"/>
  <c r="AH30" i="7"/>
  <c r="AG30" i="7"/>
  <c r="AF30" i="7"/>
  <c r="V30" i="8" s="1"/>
  <c r="AD30" i="7"/>
  <c r="AC30" i="7"/>
  <c r="AB30" i="7"/>
  <c r="Z30" i="7"/>
  <c r="Y30" i="7"/>
  <c r="X30" i="7"/>
  <c r="ED29" i="7"/>
  <c r="EC29" i="7"/>
  <c r="EB29" i="7"/>
  <c r="DZ29" i="7"/>
  <c r="DY29" i="7"/>
  <c r="DX29" i="7"/>
  <c r="DV29" i="7"/>
  <c r="DU29" i="7"/>
  <c r="DT29" i="7"/>
  <c r="DR29" i="7"/>
  <c r="DQ29" i="7"/>
  <c r="DP29" i="7"/>
  <c r="DN29" i="7"/>
  <c r="DM29" i="7"/>
  <c r="DL29" i="7"/>
  <c r="DJ29" i="7"/>
  <c r="DI29" i="7"/>
  <c r="DH29" i="7"/>
  <c r="DF29" i="7"/>
  <c r="DE29" i="7"/>
  <c r="DD29" i="7"/>
  <c r="DB29" i="7"/>
  <c r="DA29" i="7"/>
  <c r="CZ29" i="7"/>
  <c r="CX29" i="7"/>
  <c r="CW29" i="7"/>
  <c r="CV29" i="7"/>
  <c r="CT29" i="7"/>
  <c r="CS29" i="7"/>
  <c r="CR29" i="7"/>
  <c r="CP29" i="7"/>
  <c r="CO29" i="7"/>
  <c r="CN29" i="7"/>
  <c r="CL29" i="7"/>
  <c r="CK29" i="7"/>
  <c r="CJ29" i="7"/>
  <c r="CH29" i="7"/>
  <c r="CG29" i="7"/>
  <c r="CF29" i="7"/>
  <c r="CD29" i="7"/>
  <c r="CC29" i="7"/>
  <c r="CB29" i="7"/>
  <c r="BZ29" i="7"/>
  <c r="BY29" i="7"/>
  <c r="BX29" i="7"/>
  <c r="BV29" i="7"/>
  <c r="BU29" i="7"/>
  <c r="AI29" i="8" s="1"/>
  <c r="BT29" i="7"/>
  <c r="AH29" i="8" s="1"/>
  <c r="BR29" i="7"/>
  <c r="BQ29" i="7"/>
  <c r="AF29" i="8" s="1"/>
  <c r="BP29" i="7"/>
  <c r="AE29" i="8" s="1"/>
  <c r="BN29" i="7"/>
  <c r="BM29" i="7"/>
  <c r="BL29" i="7"/>
  <c r="BJ29" i="7"/>
  <c r="BI29" i="7"/>
  <c r="BH29" i="7"/>
  <c r="BF29" i="7"/>
  <c r="BE29" i="7"/>
  <c r="BD29" i="7"/>
  <c r="BB29" i="7"/>
  <c r="BA29" i="7"/>
  <c r="AZ29" i="7"/>
  <c r="AX29" i="7"/>
  <c r="AW29" i="7"/>
  <c r="AV29" i="7"/>
  <c r="AT29" i="7"/>
  <c r="AS29" i="7"/>
  <c r="AR29" i="7"/>
  <c r="AP29" i="7"/>
  <c r="AO29" i="7"/>
  <c r="AN29" i="7"/>
  <c r="AL29" i="7"/>
  <c r="AK29" i="7"/>
  <c r="AJ29" i="7"/>
  <c r="AH29" i="7"/>
  <c r="AG29" i="7"/>
  <c r="AF29" i="7"/>
  <c r="AD29" i="7"/>
  <c r="AC29" i="7"/>
  <c r="AB29" i="7"/>
  <c r="Z29" i="7"/>
  <c r="Y29" i="7"/>
  <c r="X29" i="7"/>
  <c r="ED28" i="7"/>
  <c r="EC28" i="7"/>
  <c r="EB28" i="7"/>
  <c r="DZ28" i="7"/>
  <c r="DY28" i="7"/>
  <c r="DX28" i="7"/>
  <c r="DV28" i="7"/>
  <c r="DU28" i="7"/>
  <c r="DT28" i="7"/>
  <c r="DR28" i="7"/>
  <c r="DQ28" i="7"/>
  <c r="DP28" i="7"/>
  <c r="DN28" i="7"/>
  <c r="DM28" i="7"/>
  <c r="DL28" i="7"/>
  <c r="DJ28" i="7"/>
  <c r="DI28" i="7"/>
  <c r="DH28" i="7"/>
  <c r="DF28" i="7"/>
  <c r="DE28" i="7"/>
  <c r="DD28" i="7"/>
  <c r="DB28" i="7"/>
  <c r="DA28" i="7"/>
  <c r="CZ28" i="7"/>
  <c r="CX28" i="7"/>
  <c r="CW28" i="7"/>
  <c r="CV28" i="7"/>
  <c r="CT28" i="7"/>
  <c r="CS28" i="7"/>
  <c r="CR28" i="7"/>
  <c r="CP28" i="7"/>
  <c r="CO28" i="7"/>
  <c r="CN28" i="7"/>
  <c r="CL28" i="7"/>
  <c r="CK28" i="7"/>
  <c r="CJ28" i="7"/>
  <c r="CH28" i="7"/>
  <c r="CG28" i="7"/>
  <c r="CF28" i="7"/>
  <c r="CD28" i="7"/>
  <c r="CC28" i="7"/>
  <c r="CB28" i="7"/>
  <c r="BZ28" i="7"/>
  <c r="BY28" i="7"/>
  <c r="BX28" i="7"/>
  <c r="BV28" i="7"/>
  <c r="BU28" i="7"/>
  <c r="AI28" i="8" s="1"/>
  <c r="BT28" i="7"/>
  <c r="AH28" i="8" s="1"/>
  <c r="BR28" i="7"/>
  <c r="BQ28" i="7"/>
  <c r="AF28" i="8" s="1"/>
  <c r="BP28" i="7"/>
  <c r="AE28" i="8" s="1"/>
  <c r="BN28" i="7"/>
  <c r="BM28" i="7"/>
  <c r="BL28" i="7"/>
  <c r="AB28" i="8" s="1"/>
  <c r="BJ28" i="7"/>
  <c r="BI28" i="7"/>
  <c r="BH28" i="7"/>
  <c r="BF28" i="7"/>
  <c r="BE28" i="7"/>
  <c r="BD28" i="7"/>
  <c r="BB28" i="7"/>
  <c r="BA28" i="7"/>
  <c r="AZ28" i="7"/>
  <c r="AX28" i="7"/>
  <c r="AW28" i="7"/>
  <c r="AV28" i="7"/>
  <c r="AT28" i="7"/>
  <c r="AS28" i="7"/>
  <c r="AR28" i="7"/>
  <c r="AP28" i="7"/>
  <c r="AO28" i="7"/>
  <c r="Z28" i="8" s="1"/>
  <c r="AN28" i="7"/>
  <c r="Y28" i="8" s="1"/>
  <c r="AL28" i="7"/>
  <c r="AK28" i="7"/>
  <c r="AJ28" i="7"/>
  <c r="AH28" i="7"/>
  <c r="AG28" i="7"/>
  <c r="AF28" i="7"/>
  <c r="V28" i="8" s="1"/>
  <c r="AD28" i="7"/>
  <c r="AC28" i="7"/>
  <c r="AB28" i="7"/>
  <c r="Z28" i="7"/>
  <c r="Y28" i="7"/>
  <c r="X28" i="7"/>
  <c r="ED27" i="7"/>
  <c r="EC27" i="7"/>
  <c r="EB27" i="7"/>
  <c r="DZ27" i="7"/>
  <c r="DY27" i="7"/>
  <c r="DX27" i="7"/>
  <c r="DV27" i="7"/>
  <c r="DU27" i="7"/>
  <c r="DT27" i="7"/>
  <c r="DR27" i="7"/>
  <c r="DQ27" i="7"/>
  <c r="DP27" i="7"/>
  <c r="DN27" i="7"/>
  <c r="DM27" i="7"/>
  <c r="DL27" i="7"/>
  <c r="DJ27" i="7"/>
  <c r="DI27" i="7"/>
  <c r="DH27" i="7"/>
  <c r="DF27" i="7"/>
  <c r="DE27" i="7"/>
  <c r="DD27" i="7"/>
  <c r="DB27" i="7"/>
  <c r="DA27" i="7"/>
  <c r="CZ27" i="7"/>
  <c r="CX27" i="7"/>
  <c r="CW27" i="7"/>
  <c r="CV27" i="7"/>
  <c r="CT27" i="7"/>
  <c r="CS27" i="7"/>
  <c r="CR27" i="7"/>
  <c r="CP27" i="7"/>
  <c r="CO27" i="7"/>
  <c r="CN27" i="7"/>
  <c r="CL27" i="7"/>
  <c r="CK27" i="7"/>
  <c r="CJ27" i="7"/>
  <c r="CH27" i="7"/>
  <c r="CG27" i="7"/>
  <c r="CF27" i="7"/>
  <c r="CD27" i="7"/>
  <c r="CC27" i="7"/>
  <c r="CB27" i="7"/>
  <c r="BZ27" i="7"/>
  <c r="BY27" i="7"/>
  <c r="BX27" i="7"/>
  <c r="BV27" i="7"/>
  <c r="BU27" i="7"/>
  <c r="AI27" i="8" s="1"/>
  <c r="BT27" i="7"/>
  <c r="AH27" i="8" s="1"/>
  <c r="BR27" i="7"/>
  <c r="BQ27" i="7"/>
  <c r="AF27" i="8" s="1"/>
  <c r="BP27" i="7"/>
  <c r="AE27" i="8" s="1"/>
  <c r="BN27" i="7"/>
  <c r="BM27" i="7"/>
  <c r="AC27" i="8" s="1"/>
  <c r="BL27" i="7"/>
  <c r="AB27" i="8" s="1"/>
  <c r="BJ27" i="7"/>
  <c r="BI27" i="7"/>
  <c r="BH27" i="7"/>
  <c r="BF27" i="7"/>
  <c r="BE27" i="7"/>
  <c r="BD27" i="7"/>
  <c r="BB27" i="7"/>
  <c r="BA27" i="7"/>
  <c r="AZ27" i="7"/>
  <c r="AX27" i="7"/>
  <c r="AW27" i="7"/>
  <c r="AV27" i="7"/>
  <c r="AT27" i="7"/>
  <c r="AS27" i="7"/>
  <c r="AR27" i="7"/>
  <c r="AP27" i="7"/>
  <c r="AO27" i="7"/>
  <c r="Z27" i="8" s="1"/>
  <c r="AN27" i="7"/>
  <c r="Y27" i="8" s="1"/>
  <c r="AL27" i="7"/>
  <c r="AK27" i="7"/>
  <c r="AJ27" i="7"/>
  <c r="AH27" i="7"/>
  <c r="AG27" i="7"/>
  <c r="W27" i="8" s="1"/>
  <c r="AF27" i="7"/>
  <c r="V27" i="8" s="1"/>
  <c r="AD27" i="7"/>
  <c r="AC27" i="7"/>
  <c r="AB27" i="7"/>
  <c r="Z27" i="7"/>
  <c r="Y27" i="7"/>
  <c r="X27" i="7"/>
  <c r="ED26" i="7"/>
  <c r="EC26" i="7"/>
  <c r="EB26" i="7"/>
  <c r="DZ26" i="7"/>
  <c r="DY26" i="7"/>
  <c r="DX26" i="7"/>
  <c r="DV26" i="7"/>
  <c r="DU26" i="7"/>
  <c r="DT26" i="7"/>
  <c r="DR26" i="7"/>
  <c r="DQ26" i="7"/>
  <c r="DP26" i="7"/>
  <c r="DN26" i="7"/>
  <c r="DM26" i="7"/>
  <c r="DL26" i="7"/>
  <c r="DJ26" i="7"/>
  <c r="DI26" i="7"/>
  <c r="DH26" i="7"/>
  <c r="DF26" i="7"/>
  <c r="DE26" i="7"/>
  <c r="DD26" i="7"/>
  <c r="DB26" i="7"/>
  <c r="DA26" i="7"/>
  <c r="CZ26" i="7"/>
  <c r="CX26" i="7"/>
  <c r="CW26" i="7"/>
  <c r="CV26" i="7"/>
  <c r="CT26" i="7"/>
  <c r="CS26" i="7"/>
  <c r="CR26" i="7"/>
  <c r="CP26" i="7"/>
  <c r="CO26" i="7"/>
  <c r="CN26" i="7"/>
  <c r="CL26" i="7"/>
  <c r="CK26" i="7"/>
  <c r="CJ26" i="7"/>
  <c r="CH26" i="7"/>
  <c r="CG26" i="7"/>
  <c r="CF26" i="7"/>
  <c r="CD26" i="7"/>
  <c r="CC26" i="7"/>
  <c r="CB26" i="7"/>
  <c r="BZ26" i="7"/>
  <c r="BY26" i="7"/>
  <c r="BX26" i="7"/>
  <c r="BV26" i="7"/>
  <c r="BU26" i="7"/>
  <c r="AI26" i="8" s="1"/>
  <c r="BT26" i="7"/>
  <c r="AH26" i="8" s="1"/>
  <c r="BR26" i="7"/>
  <c r="BQ26" i="7"/>
  <c r="AF26" i="8" s="1"/>
  <c r="BP26" i="7"/>
  <c r="AE26" i="8" s="1"/>
  <c r="BN26" i="7"/>
  <c r="BM26" i="7"/>
  <c r="BL26" i="7"/>
  <c r="BJ26" i="7"/>
  <c r="BI26" i="7"/>
  <c r="BH26" i="7"/>
  <c r="BF26" i="7"/>
  <c r="BE26" i="7"/>
  <c r="BD26" i="7"/>
  <c r="BB26" i="7"/>
  <c r="BA26" i="7"/>
  <c r="AZ26" i="7"/>
  <c r="AX26" i="7"/>
  <c r="AW26" i="7"/>
  <c r="AV26" i="7"/>
  <c r="AT26" i="7"/>
  <c r="AS26" i="7"/>
  <c r="AR26" i="7"/>
  <c r="AP26" i="7"/>
  <c r="AO26" i="7"/>
  <c r="AN26" i="7"/>
  <c r="AL26" i="7"/>
  <c r="AK26" i="7"/>
  <c r="AJ26" i="7"/>
  <c r="AH26" i="7"/>
  <c r="AG26" i="7"/>
  <c r="AF26" i="7"/>
  <c r="AD26" i="7"/>
  <c r="AC26" i="7"/>
  <c r="AB26" i="7"/>
  <c r="Z26" i="7"/>
  <c r="Y26" i="7"/>
  <c r="X26" i="7"/>
  <c r="ED25" i="7"/>
  <c r="EC25" i="7"/>
  <c r="EB25" i="7"/>
  <c r="DZ25" i="7"/>
  <c r="DY25" i="7"/>
  <c r="DX25" i="7"/>
  <c r="DV25" i="7"/>
  <c r="DU25" i="7"/>
  <c r="DT25" i="7"/>
  <c r="DR25" i="7"/>
  <c r="DQ25" i="7"/>
  <c r="DP25" i="7"/>
  <c r="DN25" i="7"/>
  <c r="DM25" i="7"/>
  <c r="DL25" i="7"/>
  <c r="DJ25" i="7"/>
  <c r="DI25" i="7"/>
  <c r="DH25" i="7"/>
  <c r="DF25" i="7"/>
  <c r="DE25" i="7"/>
  <c r="DD25" i="7"/>
  <c r="DB25" i="7"/>
  <c r="DA25" i="7"/>
  <c r="CZ25" i="7"/>
  <c r="CX25" i="7"/>
  <c r="CW25" i="7"/>
  <c r="CV25" i="7"/>
  <c r="CT25" i="7"/>
  <c r="CS25" i="7"/>
  <c r="CR25" i="7"/>
  <c r="CP25" i="7"/>
  <c r="CO25" i="7"/>
  <c r="CN25" i="7"/>
  <c r="CL25" i="7"/>
  <c r="CK25" i="7"/>
  <c r="CJ25" i="7"/>
  <c r="CH25" i="7"/>
  <c r="CG25" i="7"/>
  <c r="CF25" i="7"/>
  <c r="CD25" i="7"/>
  <c r="CC25" i="7"/>
  <c r="CB25" i="7"/>
  <c r="BZ25" i="7"/>
  <c r="BY25" i="7"/>
  <c r="BX25" i="7"/>
  <c r="BV25" i="7"/>
  <c r="BU25" i="7"/>
  <c r="AI25" i="8" s="1"/>
  <c r="BT25" i="7"/>
  <c r="AH25" i="8" s="1"/>
  <c r="BR25" i="7"/>
  <c r="BQ25" i="7"/>
  <c r="AF25" i="8" s="1"/>
  <c r="BP25" i="7"/>
  <c r="AE25" i="8" s="1"/>
  <c r="BN25" i="7"/>
  <c r="BM25" i="7"/>
  <c r="AC25" i="8" s="1"/>
  <c r="BL25" i="7"/>
  <c r="AB25" i="8" s="1"/>
  <c r="BJ25" i="7"/>
  <c r="BI25" i="7"/>
  <c r="BH25" i="7"/>
  <c r="BF25" i="7"/>
  <c r="BE25" i="7"/>
  <c r="BD25" i="7"/>
  <c r="BB25" i="7"/>
  <c r="BA25" i="7"/>
  <c r="AZ25" i="7"/>
  <c r="AX25" i="7"/>
  <c r="AW25" i="7"/>
  <c r="AV25" i="7"/>
  <c r="AT25" i="7"/>
  <c r="AS25" i="7"/>
  <c r="AR25" i="7"/>
  <c r="AP25" i="7"/>
  <c r="AO25" i="7"/>
  <c r="Z25" i="8" s="1"/>
  <c r="AN25" i="7"/>
  <c r="Y25" i="8" s="1"/>
  <c r="AL25" i="7"/>
  <c r="AK25" i="7"/>
  <c r="AJ25" i="7"/>
  <c r="AH25" i="7"/>
  <c r="AG25" i="7"/>
  <c r="W25" i="8" s="1"/>
  <c r="AF25" i="7"/>
  <c r="V25" i="8" s="1"/>
  <c r="AD25" i="7"/>
  <c r="AC25" i="7"/>
  <c r="AB25" i="7"/>
  <c r="Z25" i="7"/>
  <c r="Y25" i="7"/>
  <c r="X25" i="7"/>
  <c r="ED24" i="7"/>
  <c r="EC24" i="7"/>
  <c r="EB24" i="7"/>
  <c r="DZ24" i="7"/>
  <c r="DY24" i="7"/>
  <c r="DX24" i="7"/>
  <c r="DV24" i="7"/>
  <c r="DU24" i="7"/>
  <c r="DT24" i="7"/>
  <c r="DR24" i="7"/>
  <c r="DQ24" i="7"/>
  <c r="DP24" i="7"/>
  <c r="DN24" i="7"/>
  <c r="DM24" i="7"/>
  <c r="DL24" i="7"/>
  <c r="DJ24" i="7"/>
  <c r="DI24" i="7"/>
  <c r="DH24" i="7"/>
  <c r="DF24" i="7"/>
  <c r="DE24" i="7"/>
  <c r="DD24" i="7"/>
  <c r="DB24" i="7"/>
  <c r="DA24" i="7"/>
  <c r="CZ24" i="7"/>
  <c r="CX24" i="7"/>
  <c r="CW24" i="7"/>
  <c r="CV24" i="7"/>
  <c r="CT24" i="7"/>
  <c r="CS24" i="7"/>
  <c r="CR24" i="7"/>
  <c r="CP24" i="7"/>
  <c r="CO24" i="7"/>
  <c r="CN24" i="7"/>
  <c r="CL24" i="7"/>
  <c r="CK24" i="7"/>
  <c r="CJ24" i="7"/>
  <c r="CH24" i="7"/>
  <c r="CG24" i="7"/>
  <c r="CF24" i="7"/>
  <c r="CD24" i="7"/>
  <c r="CC24" i="7"/>
  <c r="CB24" i="7"/>
  <c r="BZ24" i="7"/>
  <c r="BY24" i="7"/>
  <c r="BX24" i="7"/>
  <c r="BV24" i="7"/>
  <c r="BU24" i="7"/>
  <c r="AI24" i="8" s="1"/>
  <c r="BT24" i="7"/>
  <c r="AH24" i="8" s="1"/>
  <c r="BR24" i="7"/>
  <c r="BQ24" i="7"/>
  <c r="AF24" i="8" s="1"/>
  <c r="BP24" i="7"/>
  <c r="AE24" i="8" s="1"/>
  <c r="BN24" i="7"/>
  <c r="BM24" i="7"/>
  <c r="AC24" i="8" s="1"/>
  <c r="BL24" i="7"/>
  <c r="AB24" i="8" s="1"/>
  <c r="BJ24" i="7"/>
  <c r="BI24" i="7"/>
  <c r="BH24" i="7"/>
  <c r="BF24" i="7"/>
  <c r="BE24" i="7"/>
  <c r="BD24" i="7"/>
  <c r="BB24" i="7"/>
  <c r="BA24" i="7"/>
  <c r="AZ24" i="7"/>
  <c r="AX24" i="7"/>
  <c r="AW24" i="7"/>
  <c r="AV24" i="7"/>
  <c r="AT24" i="7"/>
  <c r="AS24" i="7"/>
  <c r="AR24" i="7"/>
  <c r="AP24" i="7"/>
  <c r="AO24" i="7"/>
  <c r="Z24" i="8" s="1"/>
  <c r="AN24" i="7"/>
  <c r="Y24" i="8" s="1"/>
  <c r="AL24" i="7"/>
  <c r="AK24" i="7"/>
  <c r="AJ24" i="7"/>
  <c r="AH24" i="7"/>
  <c r="AG24" i="7"/>
  <c r="W24" i="8" s="1"/>
  <c r="AF24" i="7"/>
  <c r="V24" i="8" s="1"/>
  <c r="AD24" i="7"/>
  <c r="AC24" i="7"/>
  <c r="AB24" i="7"/>
  <c r="Z24" i="7"/>
  <c r="Y24" i="7"/>
  <c r="X24" i="7"/>
  <c r="ED23" i="7"/>
  <c r="EC23" i="7"/>
  <c r="EB23" i="7"/>
  <c r="DZ23" i="7"/>
  <c r="DY23" i="7"/>
  <c r="DX23" i="7"/>
  <c r="DV23" i="7"/>
  <c r="DU23" i="7"/>
  <c r="DT23" i="7"/>
  <c r="DR23" i="7"/>
  <c r="DQ23" i="7"/>
  <c r="DP23" i="7"/>
  <c r="DN23" i="7"/>
  <c r="DM23" i="7"/>
  <c r="DL23" i="7"/>
  <c r="DJ23" i="7"/>
  <c r="DI23" i="7"/>
  <c r="DH23" i="7"/>
  <c r="DF23" i="7"/>
  <c r="DE23" i="7"/>
  <c r="DD23" i="7"/>
  <c r="DB23" i="7"/>
  <c r="DA23" i="7"/>
  <c r="CZ23" i="7"/>
  <c r="CX23" i="7"/>
  <c r="CW23" i="7"/>
  <c r="CV23" i="7"/>
  <c r="CT23" i="7"/>
  <c r="CS23" i="7"/>
  <c r="CR23" i="7"/>
  <c r="CP23" i="7"/>
  <c r="CO23" i="7"/>
  <c r="CN23" i="7"/>
  <c r="CL23" i="7"/>
  <c r="CK23" i="7"/>
  <c r="CJ23" i="7"/>
  <c r="CH23" i="7"/>
  <c r="CG23" i="7"/>
  <c r="CF23" i="7"/>
  <c r="CD23" i="7"/>
  <c r="CC23" i="7"/>
  <c r="CB23" i="7"/>
  <c r="BZ23" i="7"/>
  <c r="BY23" i="7"/>
  <c r="BX23" i="7"/>
  <c r="BV23" i="7"/>
  <c r="BU23" i="7"/>
  <c r="AI23" i="8" s="1"/>
  <c r="BT23" i="7"/>
  <c r="AH23" i="8" s="1"/>
  <c r="BR23" i="7"/>
  <c r="BQ23" i="7"/>
  <c r="AF23" i="8" s="1"/>
  <c r="BP23" i="7"/>
  <c r="AE23" i="8" s="1"/>
  <c r="BN23" i="7"/>
  <c r="BM23" i="7"/>
  <c r="AC23" i="8" s="1"/>
  <c r="BL23" i="7"/>
  <c r="AB23" i="8" s="1"/>
  <c r="BJ23" i="7"/>
  <c r="BI23" i="7"/>
  <c r="BH23" i="7"/>
  <c r="BF23" i="7"/>
  <c r="BE23" i="7"/>
  <c r="BD23" i="7"/>
  <c r="BB23" i="7"/>
  <c r="BA23" i="7"/>
  <c r="AZ23" i="7"/>
  <c r="AX23" i="7"/>
  <c r="AW23" i="7"/>
  <c r="AV23" i="7"/>
  <c r="AT23" i="7"/>
  <c r="AS23" i="7"/>
  <c r="AR23" i="7"/>
  <c r="AP23" i="7"/>
  <c r="AO23" i="7"/>
  <c r="Z23" i="8" s="1"/>
  <c r="AN23" i="7"/>
  <c r="Y23" i="8" s="1"/>
  <c r="AL23" i="7"/>
  <c r="AK23" i="7"/>
  <c r="AJ23" i="7"/>
  <c r="AH23" i="7"/>
  <c r="AG23" i="7"/>
  <c r="W23" i="8" s="1"/>
  <c r="AF23" i="7"/>
  <c r="V23" i="8" s="1"/>
  <c r="AD23" i="7"/>
  <c r="AC23" i="7"/>
  <c r="AB23" i="7"/>
  <c r="Z23" i="7"/>
  <c r="Y23" i="7"/>
  <c r="X23" i="7"/>
  <c r="ED22" i="7"/>
  <c r="EC22" i="7"/>
  <c r="EB22" i="7"/>
  <c r="DZ22" i="7"/>
  <c r="DY22" i="7"/>
  <c r="DX22" i="7"/>
  <c r="DV22" i="7"/>
  <c r="DU22" i="7"/>
  <c r="DT22" i="7"/>
  <c r="DR22" i="7"/>
  <c r="DQ22" i="7"/>
  <c r="DP22" i="7"/>
  <c r="DN22" i="7"/>
  <c r="DM22" i="7"/>
  <c r="DL22" i="7"/>
  <c r="DJ22" i="7"/>
  <c r="DI22" i="7"/>
  <c r="DH22" i="7"/>
  <c r="DF22" i="7"/>
  <c r="DE22" i="7"/>
  <c r="DD22" i="7"/>
  <c r="DB22" i="7"/>
  <c r="DA22" i="7"/>
  <c r="CZ22" i="7"/>
  <c r="CX22" i="7"/>
  <c r="CW22" i="7"/>
  <c r="CV22" i="7"/>
  <c r="CT22" i="7"/>
  <c r="CS22" i="7"/>
  <c r="CR22" i="7"/>
  <c r="CP22" i="7"/>
  <c r="CO22" i="7"/>
  <c r="CN22" i="7"/>
  <c r="CL22" i="7"/>
  <c r="CK22" i="7"/>
  <c r="CJ22" i="7"/>
  <c r="CH22" i="7"/>
  <c r="CG22" i="7"/>
  <c r="CF22" i="7"/>
  <c r="CD22" i="7"/>
  <c r="CC22" i="7"/>
  <c r="CB22" i="7"/>
  <c r="BZ22" i="7"/>
  <c r="BY22" i="7"/>
  <c r="BX22" i="7"/>
  <c r="BV22" i="7"/>
  <c r="BU22" i="7"/>
  <c r="AI22" i="8" s="1"/>
  <c r="BT22" i="7"/>
  <c r="AH22" i="8" s="1"/>
  <c r="BR22" i="7"/>
  <c r="BQ22" i="7"/>
  <c r="AF22" i="8" s="1"/>
  <c r="BP22" i="7"/>
  <c r="AE22" i="8" s="1"/>
  <c r="BN22" i="7"/>
  <c r="BM22" i="7"/>
  <c r="BL22" i="7"/>
  <c r="BJ22" i="7"/>
  <c r="BI22" i="7"/>
  <c r="BH22" i="7"/>
  <c r="BF22" i="7"/>
  <c r="BE22" i="7"/>
  <c r="BD22" i="7"/>
  <c r="BB22" i="7"/>
  <c r="BA22" i="7"/>
  <c r="AZ22" i="7"/>
  <c r="AX22" i="7"/>
  <c r="AW22" i="7"/>
  <c r="AV22" i="7"/>
  <c r="AT22" i="7"/>
  <c r="AS22" i="7"/>
  <c r="AR22" i="7"/>
  <c r="AP22" i="7"/>
  <c r="AO22" i="7"/>
  <c r="AN22" i="7"/>
  <c r="AL22" i="7"/>
  <c r="AK22" i="7"/>
  <c r="AJ22" i="7"/>
  <c r="AH22" i="7"/>
  <c r="AG22" i="7"/>
  <c r="AF22" i="7"/>
  <c r="AD22" i="7"/>
  <c r="AC22" i="7"/>
  <c r="AB22" i="7"/>
  <c r="Z22" i="7"/>
  <c r="Y22" i="7"/>
  <c r="X22" i="7"/>
  <c r="ED21" i="7"/>
  <c r="EC21" i="7"/>
  <c r="EB21" i="7"/>
  <c r="DZ21" i="7"/>
  <c r="DY21" i="7"/>
  <c r="DX21" i="7"/>
  <c r="DV21" i="7"/>
  <c r="DU21" i="7"/>
  <c r="DT21" i="7"/>
  <c r="DR21" i="7"/>
  <c r="DQ21" i="7"/>
  <c r="DP21" i="7"/>
  <c r="DN21" i="7"/>
  <c r="DM21" i="7"/>
  <c r="DL21" i="7"/>
  <c r="DJ21" i="7"/>
  <c r="DI21" i="7"/>
  <c r="DH21" i="7"/>
  <c r="DF21" i="7"/>
  <c r="DE21" i="7"/>
  <c r="DD21" i="7"/>
  <c r="DB21" i="7"/>
  <c r="DA21" i="7"/>
  <c r="CZ21" i="7"/>
  <c r="CX21" i="7"/>
  <c r="CW21" i="7"/>
  <c r="CV21" i="7"/>
  <c r="CT21" i="7"/>
  <c r="CS21" i="7"/>
  <c r="CR21" i="7"/>
  <c r="CP21" i="7"/>
  <c r="CO21" i="7"/>
  <c r="CN21" i="7"/>
  <c r="CL21" i="7"/>
  <c r="CK21" i="7"/>
  <c r="CJ21" i="7"/>
  <c r="CH21" i="7"/>
  <c r="CG21" i="7"/>
  <c r="CF21" i="7"/>
  <c r="CD21" i="7"/>
  <c r="CC21" i="7"/>
  <c r="CB21" i="7"/>
  <c r="BZ21" i="7"/>
  <c r="BY21" i="7"/>
  <c r="BX21" i="7"/>
  <c r="BV21" i="7"/>
  <c r="BU21" i="7"/>
  <c r="AI21" i="8" s="1"/>
  <c r="BT21" i="7"/>
  <c r="AH21" i="8" s="1"/>
  <c r="BR21" i="7"/>
  <c r="BQ21" i="7"/>
  <c r="AF21" i="8" s="1"/>
  <c r="BP21" i="7"/>
  <c r="AE21" i="8" s="1"/>
  <c r="BN21" i="7"/>
  <c r="BM21" i="7"/>
  <c r="BL21" i="7"/>
  <c r="BJ21" i="7"/>
  <c r="BI21" i="7"/>
  <c r="BH21" i="7"/>
  <c r="BF21" i="7"/>
  <c r="BE21" i="7"/>
  <c r="BD21" i="7"/>
  <c r="BB21" i="7"/>
  <c r="BA21" i="7"/>
  <c r="AZ21" i="7"/>
  <c r="AX21" i="7"/>
  <c r="AW21" i="7"/>
  <c r="AV21" i="7"/>
  <c r="AT21" i="7"/>
  <c r="AS21" i="7"/>
  <c r="AR21" i="7"/>
  <c r="AP21" i="7"/>
  <c r="AO21" i="7"/>
  <c r="AN21" i="7"/>
  <c r="AL21" i="7"/>
  <c r="AK21" i="7"/>
  <c r="AJ21" i="7"/>
  <c r="AH21" i="7"/>
  <c r="AG21" i="7"/>
  <c r="AF21" i="7"/>
  <c r="AD21" i="7"/>
  <c r="AC21" i="7"/>
  <c r="AB21" i="7"/>
  <c r="Z21" i="7"/>
  <c r="Y21" i="7"/>
  <c r="X21" i="7"/>
  <c r="ED20" i="7"/>
  <c r="EC20" i="7"/>
  <c r="EB20" i="7"/>
  <c r="DZ20" i="7"/>
  <c r="DY20" i="7"/>
  <c r="DX20" i="7"/>
  <c r="DV20" i="7"/>
  <c r="DU20" i="7"/>
  <c r="DT20" i="7"/>
  <c r="DR20" i="7"/>
  <c r="DQ20" i="7"/>
  <c r="DP20" i="7"/>
  <c r="DN20" i="7"/>
  <c r="DM20" i="7"/>
  <c r="DL20" i="7"/>
  <c r="DJ20" i="7"/>
  <c r="DI20" i="7"/>
  <c r="DH20" i="7"/>
  <c r="DF20" i="7"/>
  <c r="DE20" i="7"/>
  <c r="DD20" i="7"/>
  <c r="DB20" i="7"/>
  <c r="DA20" i="7"/>
  <c r="CZ20" i="7"/>
  <c r="CX20" i="7"/>
  <c r="CW20" i="7"/>
  <c r="CV20" i="7"/>
  <c r="CT20" i="7"/>
  <c r="CS20" i="7"/>
  <c r="CR20" i="7"/>
  <c r="CP20" i="7"/>
  <c r="CO20" i="7"/>
  <c r="CN20" i="7"/>
  <c r="CL20" i="7"/>
  <c r="CK20" i="7"/>
  <c r="CJ20" i="7"/>
  <c r="CH20" i="7"/>
  <c r="CG20" i="7"/>
  <c r="CF20" i="7"/>
  <c r="CD20" i="7"/>
  <c r="CC20" i="7"/>
  <c r="CB20" i="7"/>
  <c r="BZ20" i="7"/>
  <c r="BY20" i="7"/>
  <c r="BX20" i="7"/>
  <c r="BV20" i="7"/>
  <c r="BU20" i="7"/>
  <c r="AI20" i="8" s="1"/>
  <c r="BT20" i="7"/>
  <c r="AH20" i="8" s="1"/>
  <c r="BR20" i="7"/>
  <c r="BQ20" i="7"/>
  <c r="AF20" i="8" s="1"/>
  <c r="BP20" i="7"/>
  <c r="AE20" i="8" s="1"/>
  <c r="BN20" i="7"/>
  <c r="BM20" i="7"/>
  <c r="AC20" i="8" s="1"/>
  <c r="BL20" i="7"/>
  <c r="AB20" i="8" s="1"/>
  <c r="BJ20" i="7"/>
  <c r="BI20" i="7"/>
  <c r="BH20" i="7"/>
  <c r="BF20" i="7"/>
  <c r="BE20" i="7"/>
  <c r="BD20" i="7"/>
  <c r="BB20" i="7"/>
  <c r="BA20" i="7"/>
  <c r="AZ20" i="7"/>
  <c r="AX20" i="7"/>
  <c r="AW20" i="7"/>
  <c r="AV20" i="7"/>
  <c r="AT20" i="7"/>
  <c r="AS20" i="7"/>
  <c r="AR20" i="7"/>
  <c r="AP20" i="7"/>
  <c r="AO20" i="7"/>
  <c r="Z20" i="8" s="1"/>
  <c r="AN20" i="7"/>
  <c r="Y20" i="8" s="1"/>
  <c r="AL20" i="7"/>
  <c r="AK20" i="7"/>
  <c r="AJ20" i="7"/>
  <c r="AH20" i="7"/>
  <c r="AG20" i="7"/>
  <c r="AF20" i="7"/>
  <c r="AD20" i="7"/>
  <c r="AC20" i="7"/>
  <c r="AB20" i="7"/>
  <c r="Z20" i="7"/>
  <c r="Y20" i="7"/>
  <c r="X20" i="7"/>
  <c r="ED19" i="7"/>
  <c r="EC19" i="7"/>
  <c r="EB19" i="7"/>
  <c r="DZ19" i="7"/>
  <c r="DY19" i="7"/>
  <c r="DX19" i="7"/>
  <c r="DV19" i="7"/>
  <c r="DU19" i="7"/>
  <c r="DT19" i="7"/>
  <c r="DR19" i="7"/>
  <c r="DQ19" i="7"/>
  <c r="DP19" i="7"/>
  <c r="DN19" i="7"/>
  <c r="DM19" i="7"/>
  <c r="DL19" i="7"/>
  <c r="DJ19" i="7"/>
  <c r="DI19" i="7"/>
  <c r="DH19" i="7"/>
  <c r="DF19" i="7"/>
  <c r="DE19" i="7"/>
  <c r="DD19" i="7"/>
  <c r="DB19" i="7"/>
  <c r="DA19" i="7"/>
  <c r="CZ19" i="7"/>
  <c r="CX19" i="7"/>
  <c r="CW19" i="7"/>
  <c r="CV19" i="7"/>
  <c r="CT19" i="7"/>
  <c r="CS19" i="7"/>
  <c r="CR19" i="7"/>
  <c r="CP19" i="7"/>
  <c r="CO19" i="7"/>
  <c r="CN19" i="7"/>
  <c r="CL19" i="7"/>
  <c r="CK19" i="7"/>
  <c r="CJ19" i="7"/>
  <c r="CH19" i="7"/>
  <c r="CG19" i="7"/>
  <c r="CF19" i="7"/>
  <c r="CD19" i="7"/>
  <c r="CC19" i="7"/>
  <c r="CB19" i="7"/>
  <c r="BZ19" i="7"/>
  <c r="BY19" i="7"/>
  <c r="BX19" i="7"/>
  <c r="BV19" i="7"/>
  <c r="BU19" i="7"/>
  <c r="AI19" i="8" s="1"/>
  <c r="BT19" i="7"/>
  <c r="AH19" i="8" s="1"/>
  <c r="BR19" i="7"/>
  <c r="BQ19" i="7"/>
  <c r="AF19" i="8" s="1"/>
  <c r="BP19" i="7"/>
  <c r="AE19" i="8" s="1"/>
  <c r="BN19" i="7"/>
  <c r="BM19" i="7"/>
  <c r="AC19" i="8" s="1"/>
  <c r="BL19" i="7"/>
  <c r="AB19" i="8" s="1"/>
  <c r="BJ19" i="7"/>
  <c r="BI19" i="7"/>
  <c r="BH19" i="7"/>
  <c r="BF19" i="7"/>
  <c r="BE19" i="7"/>
  <c r="BD19" i="7"/>
  <c r="BB19" i="7"/>
  <c r="BA19" i="7"/>
  <c r="AZ19" i="7"/>
  <c r="AX19" i="7"/>
  <c r="AW19" i="7"/>
  <c r="AV19" i="7"/>
  <c r="AT19" i="7"/>
  <c r="AS19" i="7"/>
  <c r="AR19" i="7"/>
  <c r="AP19" i="7"/>
  <c r="AO19" i="7"/>
  <c r="AN19" i="7"/>
  <c r="Y19" i="8" s="1"/>
  <c r="AL19" i="7"/>
  <c r="AK19" i="7"/>
  <c r="AJ19" i="7"/>
  <c r="AH19" i="7"/>
  <c r="AG19" i="7"/>
  <c r="AF19" i="7"/>
  <c r="AD19" i="7"/>
  <c r="AC19" i="7"/>
  <c r="AB19" i="7"/>
  <c r="Z19" i="7"/>
  <c r="Y19" i="7"/>
  <c r="X19" i="7"/>
  <c r="ED18" i="7"/>
  <c r="EC18" i="7"/>
  <c r="EB18" i="7"/>
  <c r="DZ18" i="7"/>
  <c r="DY18" i="7"/>
  <c r="DX18" i="7"/>
  <c r="DV18" i="7"/>
  <c r="DU18" i="7"/>
  <c r="DT18" i="7"/>
  <c r="DR18" i="7"/>
  <c r="DQ18" i="7"/>
  <c r="DP18" i="7"/>
  <c r="DN18" i="7"/>
  <c r="DM18" i="7"/>
  <c r="DL18" i="7"/>
  <c r="DJ18" i="7"/>
  <c r="DI18" i="7"/>
  <c r="DH18" i="7"/>
  <c r="DF18" i="7"/>
  <c r="DE18" i="7"/>
  <c r="DD18" i="7"/>
  <c r="DB18" i="7"/>
  <c r="DA18" i="7"/>
  <c r="CZ18" i="7"/>
  <c r="CX18" i="7"/>
  <c r="CW18" i="7"/>
  <c r="CV18" i="7"/>
  <c r="CT18" i="7"/>
  <c r="CS18" i="7"/>
  <c r="CR18" i="7"/>
  <c r="CP18" i="7"/>
  <c r="CO18" i="7"/>
  <c r="CN18" i="7"/>
  <c r="CL18" i="7"/>
  <c r="CK18" i="7"/>
  <c r="CJ18" i="7"/>
  <c r="CH18" i="7"/>
  <c r="CG18" i="7"/>
  <c r="CF18" i="7"/>
  <c r="CD18" i="7"/>
  <c r="CC18" i="7"/>
  <c r="CB18" i="7"/>
  <c r="BZ18" i="7"/>
  <c r="BY18" i="7"/>
  <c r="BX18" i="7"/>
  <c r="BV18" i="7"/>
  <c r="BU18" i="7"/>
  <c r="AI18" i="8" s="1"/>
  <c r="BT18" i="7"/>
  <c r="AH18" i="8" s="1"/>
  <c r="BR18" i="7"/>
  <c r="BQ18" i="7"/>
  <c r="AF18" i="8" s="1"/>
  <c r="BP18" i="7"/>
  <c r="AE18" i="8" s="1"/>
  <c r="BN18" i="7"/>
  <c r="BM18" i="7"/>
  <c r="AC18" i="8" s="1"/>
  <c r="BL18" i="7"/>
  <c r="AB18" i="8" s="1"/>
  <c r="BJ18" i="7"/>
  <c r="BI18" i="7"/>
  <c r="BH18" i="7"/>
  <c r="BF18" i="7"/>
  <c r="BE18" i="7"/>
  <c r="BD18" i="7"/>
  <c r="BB18" i="7"/>
  <c r="BA18" i="7"/>
  <c r="AZ18" i="7"/>
  <c r="AX18" i="7"/>
  <c r="AW18" i="7"/>
  <c r="AV18" i="7"/>
  <c r="AT18" i="7"/>
  <c r="AS18" i="7"/>
  <c r="AR18" i="7"/>
  <c r="AP18" i="7"/>
  <c r="AO18" i="7"/>
  <c r="Z18" i="8" s="1"/>
  <c r="AN18" i="7"/>
  <c r="Y18" i="8" s="1"/>
  <c r="AL18" i="7"/>
  <c r="AK18" i="7"/>
  <c r="AJ18" i="7"/>
  <c r="AH18" i="7"/>
  <c r="AG18" i="7"/>
  <c r="AF18" i="7"/>
  <c r="AD18" i="7"/>
  <c r="AC18" i="7"/>
  <c r="AB18" i="7"/>
  <c r="Z18" i="7"/>
  <c r="Y18" i="7"/>
  <c r="X18" i="7"/>
  <c r="ED17" i="7"/>
  <c r="EC17" i="7"/>
  <c r="EB17" i="7"/>
  <c r="DZ17" i="7"/>
  <c r="DY17" i="7"/>
  <c r="DX17" i="7"/>
  <c r="DV17" i="7"/>
  <c r="DU17" i="7"/>
  <c r="DT17" i="7"/>
  <c r="DR17" i="7"/>
  <c r="DQ17" i="7"/>
  <c r="DP17" i="7"/>
  <c r="DN17" i="7"/>
  <c r="DM17" i="7"/>
  <c r="DL17" i="7"/>
  <c r="DJ17" i="7"/>
  <c r="DI17" i="7"/>
  <c r="DH17" i="7"/>
  <c r="DF17" i="7"/>
  <c r="DE17" i="7"/>
  <c r="DD17" i="7"/>
  <c r="DB17" i="7"/>
  <c r="DA17" i="7"/>
  <c r="CZ17" i="7"/>
  <c r="CX17" i="7"/>
  <c r="CW17" i="7"/>
  <c r="CV17" i="7"/>
  <c r="CT17" i="7"/>
  <c r="CS17" i="7"/>
  <c r="CR17" i="7"/>
  <c r="CP17" i="7"/>
  <c r="CO17" i="7"/>
  <c r="CN17" i="7"/>
  <c r="CL17" i="7"/>
  <c r="CK17" i="7"/>
  <c r="CJ17" i="7"/>
  <c r="CH17" i="7"/>
  <c r="CG17" i="7"/>
  <c r="CF17" i="7"/>
  <c r="CD17" i="7"/>
  <c r="CC17" i="7"/>
  <c r="CB17" i="7"/>
  <c r="BZ17" i="7"/>
  <c r="BY17" i="7"/>
  <c r="BX17" i="7"/>
  <c r="BV17" i="7"/>
  <c r="BU17" i="7"/>
  <c r="AI17" i="8" s="1"/>
  <c r="BT17" i="7"/>
  <c r="AH17" i="8" s="1"/>
  <c r="BR17" i="7"/>
  <c r="BQ17" i="7"/>
  <c r="AF17" i="8" s="1"/>
  <c r="BP17" i="7"/>
  <c r="AE17" i="8" s="1"/>
  <c r="BN17" i="7"/>
  <c r="BM17" i="7"/>
  <c r="AC17" i="8" s="1"/>
  <c r="BL17" i="7"/>
  <c r="AB17" i="8" s="1"/>
  <c r="BJ17" i="7"/>
  <c r="BI17" i="7"/>
  <c r="BH17" i="7"/>
  <c r="BF17" i="7"/>
  <c r="BE17" i="7"/>
  <c r="BD17" i="7"/>
  <c r="BB17" i="7"/>
  <c r="BA17" i="7"/>
  <c r="AZ17" i="7"/>
  <c r="AX17" i="7"/>
  <c r="AW17" i="7"/>
  <c r="AV17" i="7"/>
  <c r="AT17" i="7"/>
  <c r="AS17" i="7"/>
  <c r="AR17" i="7"/>
  <c r="AP17" i="7"/>
  <c r="AO17" i="7"/>
  <c r="Z17" i="8" s="1"/>
  <c r="AN17" i="7"/>
  <c r="Y17" i="8" s="1"/>
  <c r="AL17" i="7"/>
  <c r="AK17" i="7"/>
  <c r="AJ17" i="7"/>
  <c r="AH17" i="7"/>
  <c r="AG17" i="7"/>
  <c r="AF17" i="7"/>
  <c r="AD17" i="7"/>
  <c r="AC17" i="7"/>
  <c r="AB17" i="7"/>
  <c r="Z17" i="7"/>
  <c r="Y17" i="7"/>
  <c r="X17" i="7"/>
  <c r="ED16" i="7"/>
  <c r="EC16" i="7"/>
  <c r="EB16" i="7"/>
  <c r="DZ16" i="7"/>
  <c r="DY16" i="7"/>
  <c r="DX16" i="7"/>
  <c r="DV16" i="7"/>
  <c r="DU16" i="7"/>
  <c r="DT16" i="7"/>
  <c r="DR16" i="7"/>
  <c r="DQ16" i="7"/>
  <c r="DP16" i="7"/>
  <c r="DN16" i="7"/>
  <c r="DM16" i="7"/>
  <c r="DL16" i="7"/>
  <c r="DJ16" i="7"/>
  <c r="DI16" i="7"/>
  <c r="DH16" i="7"/>
  <c r="DF16" i="7"/>
  <c r="DE16" i="7"/>
  <c r="DD16" i="7"/>
  <c r="DB16" i="7"/>
  <c r="DA16" i="7"/>
  <c r="CZ16" i="7"/>
  <c r="CX16" i="7"/>
  <c r="CW16" i="7"/>
  <c r="CV16" i="7"/>
  <c r="CT16" i="7"/>
  <c r="CS16" i="7"/>
  <c r="CR16" i="7"/>
  <c r="CP16" i="7"/>
  <c r="CO16" i="7"/>
  <c r="CN16" i="7"/>
  <c r="CL16" i="7"/>
  <c r="CK16" i="7"/>
  <c r="CJ16" i="7"/>
  <c r="CH16" i="7"/>
  <c r="CG16" i="7"/>
  <c r="CF16" i="7"/>
  <c r="CD16" i="7"/>
  <c r="CC16" i="7"/>
  <c r="CB16" i="7"/>
  <c r="BZ16" i="7"/>
  <c r="BY16" i="7"/>
  <c r="BX16" i="7"/>
  <c r="BV16" i="7"/>
  <c r="BU16" i="7"/>
  <c r="AI16" i="8" s="1"/>
  <c r="BT16" i="7"/>
  <c r="AH16" i="8" s="1"/>
  <c r="BR16" i="7"/>
  <c r="BQ16" i="7"/>
  <c r="AF16" i="8" s="1"/>
  <c r="BP16" i="7"/>
  <c r="AE16" i="8" s="1"/>
  <c r="BN16" i="7"/>
  <c r="BM16" i="7"/>
  <c r="AC16" i="8" s="1"/>
  <c r="BL16" i="7"/>
  <c r="AB16" i="8" s="1"/>
  <c r="BJ16" i="7"/>
  <c r="BI16" i="7"/>
  <c r="BH16" i="7"/>
  <c r="BF16" i="7"/>
  <c r="BE16" i="7"/>
  <c r="BD16" i="7"/>
  <c r="BB16" i="7"/>
  <c r="BA16" i="7"/>
  <c r="AZ16" i="7"/>
  <c r="AX16" i="7"/>
  <c r="AW16" i="7"/>
  <c r="AV16" i="7"/>
  <c r="AT16" i="7"/>
  <c r="AS16" i="7"/>
  <c r="AR16" i="7"/>
  <c r="AP16" i="7"/>
  <c r="AO16" i="7"/>
  <c r="Z16" i="8" s="1"/>
  <c r="AN16" i="7"/>
  <c r="Y16" i="8" s="1"/>
  <c r="AL16" i="7"/>
  <c r="AK16" i="7"/>
  <c r="AJ16" i="7"/>
  <c r="AH16" i="7"/>
  <c r="AG16" i="7"/>
  <c r="AF16" i="7"/>
  <c r="AD16" i="7"/>
  <c r="AC16" i="7"/>
  <c r="AB16" i="7"/>
  <c r="Z16" i="7"/>
  <c r="Y16" i="7"/>
  <c r="X16" i="7"/>
  <c r="ED15" i="7"/>
  <c r="EC15" i="7"/>
  <c r="EB15" i="7"/>
  <c r="DZ15" i="7"/>
  <c r="DY15" i="7"/>
  <c r="DX15" i="7"/>
  <c r="DV15" i="7"/>
  <c r="DU15" i="7"/>
  <c r="DT15" i="7"/>
  <c r="DR15" i="7"/>
  <c r="DQ15" i="7"/>
  <c r="DP15" i="7"/>
  <c r="DN15" i="7"/>
  <c r="DM15" i="7"/>
  <c r="DL15" i="7"/>
  <c r="DJ15" i="7"/>
  <c r="DI15" i="7"/>
  <c r="DH15" i="7"/>
  <c r="DF15" i="7"/>
  <c r="DE15" i="7"/>
  <c r="DD15" i="7"/>
  <c r="DB15" i="7"/>
  <c r="DA15" i="7"/>
  <c r="CZ15" i="7"/>
  <c r="CX15" i="7"/>
  <c r="CW15" i="7"/>
  <c r="CV15" i="7"/>
  <c r="CT15" i="7"/>
  <c r="CS15" i="7"/>
  <c r="CR15" i="7"/>
  <c r="CP15" i="7"/>
  <c r="CO15" i="7"/>
  <c r="CN15" i="7"/>
  <c r="CL15" i="7"/>
  <c r="CK15" i="7"/>
  <c r="CJ15" i="7"/>
  <c r="CH15" i="7"/>
  <c r="CG15" i="7"/>
  <c r="CF15" i="7"/>
  <c r="CD15" i="7"/>
  <c r="CC15" i="7"/>
  <c r="CB15" i="7"/>
  <c r="BZ15" i="7"/>
  <c r="BY15" i="7"/>
  <c r="BX15" i="7"/>
  <c r="BV15" i="7"/>
  <c r="BU15" i="7"/>
  <c r="AI15" i="8" s="1"/>
  <c r="BT15" i="7"/>
  <c r="AH15" i="8" s="1"/>
  <c r="BR15" i="7"/>
  <c r="BQ15" i="7"/>
  <c r="AF15" i="8" s="1"/>
  <c r="BP15" i="7"/>
  <c r="AE15" i="8" s="1"/>
  <c r="BN15" i="7"/>
  <c r="BM15" i="7"/>
  <c r="AC15" i="8" s="1"/>
  <c r="BL15" i="7"/>
  <c r="AB15" i="8" s="1"/>
  <c r="BJ15" i="7"/>
  <c r="BI15" i="7"/>
  <c r="BH15" i="7"/>
  <c r="BF15" i="7"/>
  <c r="BE15" i="7"/>
  <c r="BD15" i="7"/>
  <c r="BB15" i="7"/>
  <c r="BA15" i="7"/>
  <c r="AZ15" i="7"/>
  <c r="AX15" i="7"/>
  <c r="AW15" i="7"/>
  <c r="AV15" i="7"/>
  <c r="AT15" i="7"/>
  <c r="AS15" i="7"/>
  <c r="AR15" i="7"/>
  <c r="AP15" i="7"/>
  <c r="AO15" i="7"/>
  <c r="Z15" i="8" s="1"/>
  <c r="AN15" i="7"/>
  <c r="Y15" i="8" s="1"/>
  <c r="AL15" i="7"/>
  <c r="AK15" i="7"/>
  <c r="AJ15" i="7"/>
  <c r="AH15" i="7"/>
  <c r="AG15" i="7"/>
  <c r="AF15" i="7"/>
  <c r="AD15" i="7"/>
  <c r="AC15" i="7"/>
  <c r="AB15" i="7"/>
  <c r="Z15" i="7"/>
  <c r="Y15" i="7"/>
  <c r="X15" i="7"/>
  <c r="ED14" i="7"/>
  <c r="EC14" i="7"/>
  <c r="EB14" i="7"/>
  <c r="DZ14" i="7"/>
  <c r="DY14" i="7"/>
  <c r="DX14" i="7"/>
  <c r="DV14" i="7"/>
  <c r="DU14" i="7"/>
  <c r="DT14" i="7"/>
  <c r="DR14" i="7"/>
  <c r="DQ14" i="7"/>
  <c r="DP14" i="7"/>
  <c r="DN14" i="7"/>
  <c r="DM14" i="7"/>
  <c r="DL14" i="7"/>
  <c r="DJ14" i="7"/>
  <c r="DI14" i="7"/>
  <c r="DH14" i="7"/>
  <c r="DF14" i="7"/>
  <c r="DE14" i="7"/>
  <c r="DD14" i="7"/>
  <c r="DB14" i="7"/>
  <c r="DA14" i="7"/>
  <c r="CZ14" i="7"/>
  <c r="CX14" i="7"/>
  <c r="CW14" i="7"/>
  <c r="CV14" i="7"/>
  <c r="CT14" i="7"/>
  <c r="CS14" i="7"/>
  <c r="CR14" i="7"/>
  <c r="CP14" i="7"/>
  <c r="CO14" i="7"/>
  <c r="CN14" i="7"/>
  <c r="CL14" i="7"/>
  <c r="CK14" i="7"/>
  <c r="CJ14" i="7"/>
  <c r="CH14" i="7"/>
  <c r="CG14" i="7"/>
  <c r="CF14" i="7"/>
  <c r="CD14" i="7"/>
  <c r="CC14" i="7"/>
  <c r="CB14" i="7"/>
  <c r="BZ14" i="7"/>
  <c r="BY14" i="7"/>
  <c r="BX14" i="7"/>
  <c r="BV14" i="7"/>
  <c r="BU14" i="7"/>
  <c r="AI14" i="8" s="1"/>
  <c r="BT14" i="7"/>
  <c r="AH14" i="8" s="1"/>
  <c r="BR14" i="7"/>
  <c r="BQ14" i="7"/>
  <c r="AF14" i="8" s="1"/>
  <c r="BP14" i="7"/>
  <c r="AE14" i="8" s="1"/>
  <c r="BN14" i="7"/>
  <c r="BM14" i="7"/>
  <c r="AC14" i="8" s="1"/>
  <c r="BL14" i="7"/>
  <c r="AB14" i="8" s="1"/>
  <c r="BJ14" i="7"/>
  <c r="BI14" i="7"/>
  <c r="BH14" i="7"/>
  <c r="BF14" i="7"/>
  <c r="BE14" i="7"/>
  <c r="BD14" i="7"/>
  <c r="BB14" i="7"/>
  <c r="BA14" i="7"/>
  <c r="AZ14" i="7"/>
  <c r="AX14" i="7"/>
  <c r="AW14" i="7"/>
  <c r="AV14" i="7"/>
  <c r="AT14" i="7"/>
  <c r="AS14" i="7"/>
  <c r="AR14" i="7"/>
  <c r="AP14" i="7"/>
  <c r="AO14" i="7"/>
  <c r="Z14" i="8" s="1"/>
  <c r="AN14" i="7"/>
  <c r="Y14" i="8" s="1"/>
  <c r="AL14" i="7"/>
  <c r="AK14" i="7"/>
  <c r="AJ14" i="7"/>
  <c r="AH14" i="7"/>
  <c r="AG14" i="7"/>
  <c r="AF14" i="7"/>
  <c r="AD14" i="7"/>
  <c r="AC14" i="7"/>
  <c r="AB14" i="7"/>
  <c r="Z14" i="7"/>
  <c r="Y14" i="7"/>
  <c r="X14" i="7"/>
  <c r="ED13" i="7"/>
  <c r="EC13" i="7"/>
  <c r="EB13" i="7"/>
  <c r="DZ13" i="7"/>
  <c r="DY13" i="7"/>
  <c r="DX13" i="7"/>
  <c r="DV13" i="7"/>
  <c r="DU13" i="7"/>
  <c r="DT13" i="7"/>
  <c r="DR13" i="7"/>
  <c r="DQ13" i="7"/>
  <c r="DP13" i="7"/>
  <c r="DN13" i="7"/>
  <c r="DM13" i="7"/>
  <c r="DL13" i="7"/>
  <c r="DJ13" i="7"/>
  <c r="DI13" i="7"/>
  <c r="DH13" i="7"/>
  <c r="DF13" i="7"/>
  <c r="DE13" i="7"/>
  <c r="DD13" i="7"/>
  <c r="DB13" i="7"/>
  <c r="DA13" i="7"/>
  <c r="CZ13" i="7"/>
  <c r="CX13" i="7"/>
  <c r="CW13" i="7"/>
  <c r="CV13" i="7"/>
  <c r="CT13" i="7"/>
  <c r="CS13" i="7"/>
  <c r="CR13" i="7"/>
  <c r="CP13" i="7"/>
  <c r="CO13" i="7"/>
  <c r="CN13" i="7"/>
  <c r="CL13" i="7"/>
  <c r="CK13" i="7"/>
  <c r="CJ13" i="7"/>
  <c r="CH13" i="7"/>
  <c r="CG13" i="7"/>
  <c r="CF13" i="7"/>
  <c r="CD13" i="7"/>
  <c r="CC13" i="7"/>
  <c r="CB13" i="7"/>
  <c r="BZ13" i="7"/>
  <c r="BY13" i="7"/>
  <c r="BX13" i="7"/>
  <c r="BV13" i="7"/>
  <c r="BU13" i="7"/>
  <c r="AI13" i="8" s="1"/>
  <c r="BT13" i="7"/>
  <c r="AH13" i="8" s="1"/>
  <c r="BR13" i="7"/>
  <c r="BQ13" i="7"/>
  <c r="AF13" i="8" s="1"/>
  <c r="BP13" i="7"/>
  <c r="AE13" i="8" s="1"/>
  <c r="BN13" i="7"/>
  <c r="BM13" i="7"/>
  <c r="AC13" i="8" s="1"/>
  <c r="BL13" i="7"/>
  <c r="AB13" i="8" s="1"/>
  <c r="BJ13" i="7"/>
  <c r="BI13" i="7"/>
  <c r="BH13" i="7"/>
  <c r="BF13" i="7"/>
  <c r="BE13" i="7"/>
  <c r="BD13" i="7"/>
  <c r="BB13" i="7"/>
  <c r="BA13" i="7"/>
  <c r="AZ13" i="7"/>
  <c r="AX13" i="7"/>
  <c r="AW13" i="7"/>
  <c r="AV13" i="7"/>
  <c r="AT13" i="7"/>
  <c r="AS13" i="7"/>
  <c r="AR13" i="7"/>
  <c r="AP13" i="7"/>
  <c r="AO13" i="7"/>
  <c r="Z13" i="8" s="1"/>
  <c r="AN13" i="7"/>
  <c r="Y13" i="8" s="1"/>
  <c r="AL13" i="7"/>
  <c r="AK13" i="7"/>
  <c r="AJ13" i="7"/>
  <c r="AH13" i="7"/>
  <c r="AG13" i="7"/>
  <c r="AF13" i="7"/>
  <c r="AD13" i="7"/>
  <c r="AC13" i="7"/>
  <c r="AB13" i="7"/>
  <c r="Z13" i="7"/>
  <c r="Y13" i="7"/>
  <c r="X13" i="7"/>
  <c r="ED12" i="7"/>
  <c r="EC12" i="7"/>
  <c r="EB12" i="7"/>
  <c r="DZ12" i="7"/>
  <c r="DY12" i="7"/>
  <c r="DX12" i="7"/>
  <c r="DV12" i="7"/>
  <c r="DU12" i="7"/>
  <c r="DT12" i="7"/>
  <c r="DR12" i="7"/>
  <c r="DQ12" i="7"/>
  <c r="DP12" i="7"/>
  <c r="DN12" i="7"/>
  <c r="DM12" i="7"/>
  <c r="DL12" i="7"/>
  <c r="DJ12" i="7"/>
  <c r="DI12" i="7"/>
  <c r="DH12" i="7"/>
  <c r="DF12" i="7"/>
  <c r="DE12" i="7"/>
  <c r="DD12" i="7"/>
  <c r="DB12" i="7"/>
  <c r="DA12" i="7"/>
  <c r="CZ12" i="7"/>
  <c r="CX12" i="7"/>
  <c r="CW12" i="7"/>
  <c r="CV12" i="7"/>
  <c r="CT12" i="7"/>
  <c r="CS12" i="7"/>
  <c r="CR12" i="7"/>
  <c r="CP12" i="7"/>
  <c r="CO12" i="7"/>
  <c r="CN12" i="7"/>
  <c r="CL12" i="7"/>
  <c r="CK12" i="7"/>
  <c r="CJ12" i="7"/>
  <c r="CH12" i="7"/>
  <c r="CG12" i="7"/>
  <c r="CF12" i="7"/>
  <c r="CD12" i="7"/>
  <c r="CC12" i="7"/>
  <c r="CB12" i="7"/>
  <c r="BZ12" i="7"/>
  <c r="BY12" i="7"/>
  <c r="BX12" i="7"/>
  <c r="BV12" i="7"/>
  <c r="BU12" i="7"/>
  <c r="AI12" i="8" s="1"/>
  <c r="BT12" i="7"/>
  <c r="AH12" i="8" s="1"/>
  <c r="BR12" i="7"/>
  <c r="BQ12" i="7"/>
  <c r="AF12" i="8" s="1"/>
  <c r="BP12" i="7"/>
  <c r="AE12" i="8" s="1"/>
  <c r="BN12" i="7"/>
  <c r="BM12" i="7"/>
  <c r="AC12" i="8" s="1"/>
  <c r="BL12" i="7"/>
  <c r="AB12" i="8" s="1"/>
  <c r="BJ12" i="7"/>
  <c r="BI12" i="7"/>
  <c r="BH12" i="7"/>
  <c r="BF12" i="7"/>
  <c r="BE12" i="7"/>
  <c r="BD12" i="7"/>
  <c r="BB12" i="7"/>
  <c r="BA12" i="7"/>
  <c r="AZ12" i="7"/>
  <c r="AX12" i="7"/>
  <c r="AW12" i="7"/>
  <c r="AV12" i="7"/>
  <c r="AT12" i="7"/>
  <c r="AS12" i="7"/>
  <c r="AR12" i="7"/>
  <c r="AP12" i="7"/>
  <c r="AO12" i="7"/>
  <c r="Z12" i="8" s="1"/>
  <c r="AN12" i="7"/>
  <c r="Y12" i="8" s="1"/>
  <c r="AL12" i="7"/>
  <c r="AK12" i="7"/>
  <c r="AJ12" i="7"/>
  <c r="AH12" i="7"/>
  <c r="AG12" i="7"/>
  <c r="AF12" i="7"/>
  <c r="AD12" i="7"/>
  <c r="AC12" i="7"/>
  <c r="AB12" i="7"/>
  <c r="Z12" i="7"/>
  <c r="Y12" i="7"/>
  <c r="X12" i="7"/>
  <c r="ED11" i="7"/>
  <c r="EC11" i="7"/>
  <c r="EB11" i="7"/>
  <c r="DZ11" i="7"/>
  <c r="DY11" i="7"/>
  <c r="DX11" i="7"/>
  <c r="DV11" i="7"/>
  <c r="DU11" i="7"/>
  <c r="DT11" i="7"/>
  <c r="DR11" i="7"/>
  <c r="DQ11" i="7"/>
  <c r="DP11" i="7"/>
  <c r="DN11" i="7"/>
  <c r="DM11" i="7"/>
  <c r="DL11" i="7"/>
  <c r="DJ11" i="7"/>
  <c r="DI11" i="7"/>
  <c r="DH11" i="7"/>
  <c r="DF11" i="7"/>
  <c r="DE11" i="7"/>
  <c r="DD11" i="7"/>
  <c r="DB11" i="7"/>
  <c r="DA11" i="7"/>
  <c r="CZ11" i="7"/>
  <c r="CX11" i="7"/>
  <c r="CW11" i="7"/>
  <c r="CV11" i="7"/>
  <c r="CT11" i="7"/>
  <c r="CS11" i="7"/>
  <c r="CR11" i="7"/>
  <c r="CP11" i="7"/>
  <c r="CO11" i="7"/>
  <c r="CN11" i="7"/>
  <c r="CL11" i="7"/>
  <c r="CK11" i="7"/>
  <c r="CJ11" i="7"/>
  <c r="CH11" i="7"/>
  <c r="CG11" i="7"/>
  <c r="CF11" i="7"/>
  <c r="CD11" i="7"/>
  <c r="CC11" i="7"/>
  <c r="CB11" i="7"/>
  <c r="BZ11" i="7"/>
  <c r="BY11" i="7"/>
  <c r="BX11" i="7"/>
  <c r="BV11" i="7"/>
  <c r="BU11" i="7"/>
  <c r="AI11" i="8" s="1"/>
  <c r="BT11" i="7"/>
  <c r="AH11" i="8" s="1"/>
  <c r="BR11" i="7"/>
  <c r="BQ11" i="7"/>
  <c r="AF11" i="8" s="1"/>
  <c r="BP11" i="7"/>
  <c r="AE11" i="8" s="1"/>
  <c r="BN11" i="7"/>
  <c r="BM11" i="7"/>
  <c r="AC11" i="8" s="1"/>
  <c r="BL11" i="7"/>
  <c r="AB11" i="8" s="1"/>
  <c r="BJ11" i="7"/>
  <c r="BI11" i="7"/>
  <c r="BH11" i="7"/>
  <c r="BF11" i="7"/>
  <c r="BE11" i="7"/>
  <c r="BD11" i="7"/>
  <c r="BB11" i="7"/>
  <c r="BA11" i="7"/>
  <c r="AZ11" i="7"/>
  <c r="AX11" i="7"/>
  <c r="AW11" i="7"/>
  <c r="AV11" i="7"/>
  <c r="AT11" i="7"/>
  <c r="AS11" i="7"/>
  <c r="AR11" i="7"/>
  <c r="AP11" i="7"/>
  <c r="AO11" i="7"/>
  <c r="Z11" i="8" s="1"/>
  <c r="AN11" i="7"/>
  <c r="Y11" i="8" s="1"/>
  <c r="AL11" i="7"/>
  <c r="AK11" i="7"/>
  <c r="AJ11" i="7"/>
  <c r="AH11" i="7"/>
  <c r="AG11" i="7"/>
  <c r="AF11" i="7"/>
  <c r="AD11" i="7"/>
  <c r="AC11" i="7"/>
  <c r="AB11" i="7"/>
  <c r="Z11" i="7"/>
  <c r="Y11" i="7"/>
  <c r="X11" i="7"/>
  <c r="ED10" i="7"/>
  <c r="EC10" i="7"/>
  <c r="EB10" i="7"/>
  <c r="DZ10" i="7"/>
  <c r="DY10" i="7"/>
  <c r="DX10" i="7"/>
  <c r="DV10" i="7"/>
  <c r="DU10" i="7"/>
  <c r="DT10" i="7"/>
  <c r="DR10" i="7"/>
  <c r="DQ10" i="7"/>
  <c r="DP10" i="7"/>
  <c r="DN10" i="7"/>
  <c r="DM10" i="7"/>
  <c r="DL10" i="7"/>
  <c r="DJ10" i="7"/>
  <c r="DI10" i="7"/>
  <c r="DH10" i="7"/>
  <c r="DF10" i="7"/>
  <c r="DE10" i="7"/>
  <c r="DD10" i="7"/>
  <c r="DB10" i="7"/>
  <c r="DA10" i="7"/>
  <c r="CZ10" i="7"/>
  <c r="CX10" i="7"/>
  <c r="CW10" i="7"/>
  <c r="CV10" i="7"/>
  <c r="CT10" i="7"/>
  <c r="CS10" i="7"/>
  <c r="CR10" i="7"/>
  <c r="CP10" i="7"/>
  <c r="CO10" i="7"/>
  <c r="CN10" i="7"/>
  <c r="CL10" i="7"/>
  <c r="CK10" i="7"/>
  <c r="CJ10" i="7"/>
  <c r="CH10" i="7"/>
  <c r="CG10" i="7"/>
  <c r="CF10" i="7"/>
  <c r="CD10" i="7"/>
  <c r="CC10" i="7"/>
  <c r="CB10" i="7"/>
  <c r="BZ10" i="7"/>
  <c r="BY10" i="7"/>
  <c r="BX10" i="7"/>
  <c r="BV10" i="7"/>
  <c r="BU10" i="7"/>
  <c r="AI10" i="8" s="1"/>
  <c r="BT10" i="7"/>
  <c r="AH10" i="8" s="1"/>
  <c r="BR10" i="7"/>
  <c r="BQ10" i="7"/>
  <c r="AF10" i="8" s="1"/>
  <c r="BP10" i="7"/>
  <c r="AE10" i="8" s="1"/>
  <c r="BN10" i="7"/>
  <c r="BM10" i="7"/>
  <c r="AC10" i="8" s="1"/>
  <c r="BL10" i="7"/>
  <c r="AB10" i="8" s="1"/>
  <c r="BJ10" i="7"/>
  <c r="BI10" i="7"/>
  <c r="BH10" i="7"/>
  <c r="BF10" i="7"/>
  <c r="BE10" i="7"/>
  <c r="BD10" i="7"/>
  <c r="BB10" i="7"/>
  <c r="BA10" i="7"/>
  <c r="AZ10" i="7"/>
  <c r="AX10" i="7"/>
  <c r="AW10" i="7"/>
  <c r="AV10" i="7"/>
  <c r="AT10" i="7"/>
  <c r="AS10" i="7"/>
  <c r="AR10" i="7"/>
  <c r="AP10" i="7"/>
  <c r="AO10" i="7"/>
  <c r="Z10" i="8" s="1"/>
  <c r="AN10" i="7"/>
  <c r="Y10" i="8" s="1"/>
  <c r="AL10" i="7"/>
  <c r="AK10" i="7"/>
  <c r="AJ10" i="7"/>
  <c r="AH10" i="7"/>
  <c r="AG10" i="7"/>
  <c r="AF10" i="7"/>
  <c r="AD10" i="7"/>
  <c r="AC10" i="7"/>
  <c r="AB10" i="7"/>
  <c r="Z10" i="7"/>
  <c r="Y10" i="7"/>
  <c r="X10" i="7"/>
  <c r="ED9" i="7"/>
  <c r="EC9" i="7"/>
  <c r="EB9" i="7"/>
  <c r="DZ9" i="7"/>
  <c r="DY9" i="7"/>
  <c r="DX9" i="7"/>
  <c r="DV9" i="7"/>
  <c r="DU9" i="7"/>
  <c r="DT9" i="7"/>
  <c r="DR9" i="7"/>
  <c r="DQ9" i="7"/>
  <c r="DP9" i="7"/>
  <c r="DN9" i="7"/>
  <c r="DM9" i="7"/>
  <c r="DL9" i="7"/>
  <c r="DJ9" i="7"/>
  <c r="DI9" i="7"/>
  <c r="DH9" i="7"/>
  <c r="DF9" i="7"/>
  <c r="DE9" i="7"/>
  <c r="DD9" i="7"/>
  <c r="DB9" i="7"/>
  <c r="DA9" i="7"/>
  <c r="CZ9" i="7"/>
  <c r="CX9" i="7"/>
  <c r="CW9" i="7"/>
  <c r="CV9" i="7"/>
  <c r="CT9" i="7"/>
  <c r="CS9" i="7"/>
  <c r="CR9" i="7"/>
  <c r="CP9" i="7"/>
  <c r="CO9" i="7"/>
  <c r="CN9" i="7"/>
  <c r="CL9" i="7"/>
  <c r="CK9" i="7"/>
  <c r="CJ9" i="7"/>
  <c r="CH9" i="7"/>
  <c r="CG9" i="7"/>
  <c r="CF9" i="7"/>
  <c r="CD9" i="7"/>
  <c r="CC9" i="7"/>
  <c r="CB9" i="7"/>
  <c r="BZ9" i="7"/>
  <c r="BY9" i="7"/>
  <c r="BX9" i="7"/>
  <c r="BV9" i="7"/>
  <c r="BU9" i="7"/>
  <c r="AI9" i="8" s="1"/>
  <c r="BT9" i="7"/>
  <c r="AH9" i="8" s="1"/>
  <c r="BR9" i="7"/>
  <c r="BQ9" i="7"/>
  <c r="AF9" i="8" s="1"/>
  <c r="BP9" i="7"/>
  <c r="AE9" i="8" s="1"/>
  <c r="BN9" i="7"/>
  <c r="BM9" i="7"/>
  <c r="AC9" i="8" s="1"/>
  <c r="BL9" i="7"/>
  <c r="AB9" i="8" s="1"/>
  <c r="BJ9" i="7"/>
  <c r="BI9" i="7"/>
  <c r="BH9" i="7"/>
  <c r="BF9" i="7"/>
  <c r="BE9" i="7"/>
  <c r="BD9" i="7"/>
  <c r="BB9" i="7"/>
  <c r="BA9" i="7"/>
  <c r="AZ9" i="7"/>
  <c r="AX9" i="7"/>
  <c r="AW9" i="7"/>
  <c r="AV9" i="7"/>
  <c r="AT9" i="7"/>
  <c r="AS9" i="7"/>
  <c r="AR9" i="7"/>
  <c r="AP9" i="7"/>
  <c r="AO9" i="7"/>
  <c r="Z9" i="8" s="1"/>
  <c r="AN9" i="7"/>
  <c r="Y9" i="8" s="1"/>
  <c r="AL9" i="7"/>
  <c r="AK9" i="7"/>
  <c r="AJ9" i="7"/>
  <c r="AH9" i="7"/>
  <c r="AG9" i="7"/>
  <c r="AF9" i="7"/>
  <c r="AD9" i="7"/>
  <c r="AC9" i="7"/>
  <c r="AB9" i="7"/>
  <c r="Z9" i="7"/>
  <c r="Y9" i="7"/>
  <c r="X9" i="7"/>
  <c r="ED8" i="7"/>
  <c r="EC8" i="7"/>
  <c r="EB8" i="7"/>
  <c r="DZ8" i="7"/>
  <c r="DY8" i="7"/>
  <c r="DX8" i="7"/>
  <c r="DV8" i="7"/>
  <c r="DU8" i="7"/>
  <c r="DT8" i="7"/>
  <c r="DR8" i="7"/>
  <c r="DQ8" i="7"/>
  <c r="DP8" i="7"/>
  <c r="DN8" i="7"/>
  <c r="DM8" i="7"/>
  <c r="DL8" i="7"/>
  <c r="DJ8" i="7"/>
  <c r="DI8" i="7"/>
  <c r="DH8" i="7"/>
  <c r="DF8" i="7"/>
  <c r="DE8" i="7"/>
  <c r="DD8" i="7"/>
  <c r="DB8" i="7"/>
  <c r="DA8" i="7"/>
  <c r="CZ8" i="7"/>
  <c r="CX8" i="7"/>
  <c r="CW8" i="7"/>
  <c r="CV8" i="7"/>
  <c r="CT8" i="7"/>
  <c r="CS8" i="7"/>
  <c r="CR8" i="7"/>
  <c r="CP8" i="7"/>
  <c r="CO8" i="7"/>
  <c r="CN8" i="7"/>
  <c r="CL8" i="7"/>
  <c r="CK8" i="7"/>
  <c r="CJ8" i="7"/>
  <c r="CH8" i="7"/>
  <c r="CG8" i="7"/>
  <c r="CF8" i="7"/>
  <c r="CD8" i="7"/>
  <c r="CC8" i="7"/>
  <c r="CB8" i="7"/>
  <c r="BZ8" i="7"/>
  <c r="BY8" i="7"/>
  <c r="BX8" i="7"/>
  <c r="BV8" i="7"/>
  <c r="BU8" i="7"/>
  <c r="AI8" i="8" s="1"/>
  <c r="BT8" i="7"/>
  <c r="AH8" i="8" s="1"/>
  <c r="BR8" i="7"/>
  <c r="BQ8" i="7"/>
  <c r="AF8" i="8" s="1"/>
  <c r="BP8" i="7"/>
  <c r="AE8" i="8" s="1"/>
  <c r="BN8" i="7"/>
  <c r="BM8" i="7"/>
  <c r="AC8" i="8" s="1"/>
  <c r="BL8" i="7"/>
  <c r="AB8" i="8" s="1"/>
  <c r="BJ8" i="7"/>
  <c r="BI8" i="7"/>
  <c r="BH8" i="7"/>
  <c r="BF8" i="7"/>
  <c r="BE8" i="7"/>
  <c r="BD8" i="7"/>
  <c r="BB8" i="7"/>
  <c r="BA8" i="7"/>
  <c r="AZ8" i="7"/>
  <c r="AX8" i="7"/>
  <c r="AW8" i="7"/>
  <c r="AV8" i="7"/>
  <c r="AT8" i="7"/>
  <c r="AS8" i="7"/>
  <c r="AR8" i="7"/>
  <c r="AP8" i="7"/>
  <c r="AO8" i="7"/>
  <c r="Z8" i="8" s="1"/>
  <c r="AN8" i="7"/>
  <c r="Y8" i="8" s="1"/>
  <c r="AL8" i="7"/>
  <c r="AK8" i="7"/>
  <c r="AJ8" i="7"/>
  <c r="AH8" i="7"/>
  <c r="AG8" i="7"/>
  <c r="AF8" i="7"/>
  <c r="AD8" i="7"/>
  <c r="AC8" i="7"/>
  <c r="AB8" i="7"/>
  <c r="Z8" i="7"/>
  <c r="Y8" i="7"/>
  <c r="X8" i="7"/>
  <c r="ED7" i="7"/>
  <c r="EC7" i="7"/>
  <c r="EB7" i="7"/>
  <c r="DZ7" i="7"/>
  <c r="DY7" i="7"/>
  <c r="DX7" i="7"/>
  <c r="DV7" i="7"/>
  <c r="DU7" i="7"/>
  <c r="DT7" i="7"/>
  <c r="DR7" i="7"/>
  <c r="DQ7" i="7"/>
  <c r="DP7" i="7"/>
  <c r="DN7" i="7"/>
  <c r="DM7" i="7"/>
  <c r="DL7" i="7"/>
  <c r="DJ7" i="7"/>
  <c r="DI7" i="7"/>
  <c r="DH7" i="7"/>
  <c r="DF7" i="7"/>
  <c r="DE7" i="7"/>
  <c r="DD7" i="7"/>
  <c r="DB7" i="7"/>
  <c r="DA7" i="7"/>
  <c r="CZ7" i="7"/>
  <c r="CX7" i="7"/>
  <c r="CW7" i="7"/>
  <c r="CV7" i="7"/>
  <c r="CT7" i="7"/>
  <c r="CS7" i="7"/>
  <c r="CR7" i="7"/>
  <c r="CP7" i="7"/>
  <c r="CO7" i="7"/>
  <c r="CN7" i="7"/>
  <c r="CL7" i="7"/>
  <c r="CK7" i="7"/>
  <c r="CJ7" i="7"/>
  <c r="CH7" i="7"/>
  <c r="CG7" i="7"/>
  <c r="CF7" i="7"/>
  <c r="CD7" i="7"/>
  <c r="CC7" i="7"/>
  <c r="CB7" i="7"/>
  <c r="BZ7" i="7"/>
  <c r="BY7" i="7"/>
  <c r="BX7" i="7"/>
  <c r="BV7" i="7"/>
  <c r="BU7" i="7"/>
  <c r="AI7" i="8" s="1"/>
  <c r="BT7" i="7"/>
  <c r="AH7" i="8" s="1"/>
  <c r="BR7" i="7"/>
  <c r="BQ7" i="7"/>
  <c r="AF7" i="8" s="1"/>
  <c r="BP7" i="7"/>
  <c r="AE7" i="8" s="1"/>
  <c r="BN7" i="7"/>
  <c r="BM7" i="7"/>
  <c r="AC7" i="8" s="1"/>
  <c r="BL7" i="7"/>
  <c r="AB7" i="8" s="1"/>
  <c r="BJ7" i="7"/>
  <c r="BI7" i="7"/>
  <c r="BH7" i="7"/>
  <c r="BF7" i="7"/>
  <c r="BE7" i="7"/>
  <c r="BD7" i="7"/>
  <c r="BB7" i="7"/>
  <c r="BA7" i="7"/>
  <c r="AZ7" i="7"/>
  <c r="AX7" i="7"/>
  <c r="AW7" i="7"/>
  <c r="AV7" i="7"/>
  <c r="AT7" i="7"/>
  <c r="AS7" i="7"/>
  <c r="AR7" i="7"/>
  <c r="AP7" i="7"/>
  <c r="AO7" i="7"/>
  <c r="Z7" i="8" s="1"/>
  <c r="AN7" i="7"/>
  <c r="Y7" i="8" s="1"/>
  <c r="AL7" i="7"/>
  <c r="AK7" i="7"/>
  <c r="AJ7" i="7"/>
  <c r="AH7" i="7"/>
  <c r="AG7" i="7"/>
  <c r="AF7" i="7"/>
  <c r="AD7" i="7"/>
  <c r="AC7" i="7"/>
  <c r="AB7" i="7"/>
  <c r="Z7" i="7"/>
  <c r="Y7" i="7"/>
  <c r="X7" i="7"/>
  <c r="ED6" i="7"/>
  <c r="EC6" i="7"/>
  <c r="EB6" i="7"/>
  <c r="DZ6" i="7"/>
  <c r="DY6" i="7"/>
  <c r="DX6" i="7"/>
  <c r="DV6" i="7"/>
  <c r="DU6" i="7"/>
  <c r="DT6" i="7"/>
  <c r="DR6" i="7"/>
  <c r="DQ6" i="7"/>
  <c r="DP6" i="7"/>
  <c r="DN6" i="7"/>
  <c r="DM6" i="7"/>
  <c r="DL6" i="7"/>
  <c r="DJ6" i="7"/>
  <c r="DI6" i="7"/>
  <c r="DH6" i="7"/>
  <c r="DF6" i="7"/>
  <c r="DE6" i="7"/>
  <c r="DD6" i="7"/>
  <c r="DB6" i="7"/>
  <c r="DA6" i="7"/>
  <c r="CZ6" i="7"/>
  <c r="CX6" i="7"/>
  <c r="CW6" i="7"/>
  <c r="CV6" i="7"/>
  <c r="CT6" i="7"/>
  <c r="CS6" i="7"/>
  <c r="CR6" i="7"/>
  <c r="CP6" i="7"/>
  <c r="CO6" i="7"/>
  <c r="CN6" i="7"/>
  <c r="CL6" i="7"/>
  <c r="CK6" i="7"/>
  <c r="CJ6" i="7"/>
  <c r="CH6" i="7"/>
  <c r="CG6" i="7"/>
  <c r="CF6" i="7"/>
  <c r="CD6" i="7"/>
  <c r="CC6" i="7"/>
  <c r="CB6" i="7"/>
  <c r="BZ6" i="7"/>
  <c r="BY6" i="7"/>
  <c r="BX6" i="7"/>
  <c r="BV6" i="7"/>
  <c r="BU6" i="7"/>
  <c r="AI6" i="8" s="1"/>
  <c r="BT6" i="7"/>
  <c r="AH6" i="8" s="1"/>
  <c r="BR6" i="7"/>
  <c r="BQ6" i="7"/>
  <c r="AF6" i="8" s="1"/>
  <c r="BP6" i="7"/>
  <c r="AE6" i="8" s="1"/>
  <c r="BN6" i="7"/>
  <c r="BM6" i="7"/>
  <c r="AC6" i="8" s="1"/>
  <c r="BL6" i="7"/>
  <c r="AB6" i="8" s="1"/>
  <c r="BJ6" i="7"/>
  <c r="BI6" i="7"/>
  <c r="BH6" i="7"/>
  <c r="BF6" i="7"/>
  <c r="BE6" i="7"/>
  <c r="BD6" i="7"/>
  <c r="BB6" i="7"/>
  <c r="BA6" i="7"/>
  <c r="AZ6" i="7"/>
  <c r="AX6" i="7"/>
  <c r="AW6" i="7"/>
  <c r="AV6" i="7"/>
  <c r="AT6" i="7"/>
  <c r="AS6" i="7"/>
  <c r="AR6" i="7"/>
  <c r="AP6" i="7"/>
  <c r="AO6" i="7"/>
  <c r="Z6" i="8" s="1"/>
  <c r="AN6" i="7"/>
  <c r="Y6" i="8" s="1"/>
  <c r="AL6" i="7"/>
  <c r="AK6" i="7"/>
  <c r="AJ6" i="7"/>
  <c r="AH6" i="7"/>
  <c r="AG6" i="7"/>
  <c r="AF6" i="7"/>
  <c r="AD6" i="7"/>
  <c r="AC6" i="7"/>
  <c r="AB6" i="7"/>
  <c r="Z6" i="7"/>
  <c r="Y6" i="7"/>
  <c r="X6" i="7"/>
  <c r="ED5" i="7"/>
  <c r="EC5" i="7"/>
  <c r="EB5" i="7"/>
  <c r="DZ5" i="7"/>
  <c r="DY5" i="7"/>
  <c r="DX5" i="7"/>
  <c r="DV5" i="7"/>
  <c r="DU5" i="7"/>
  <c r="DT5" i="7"/>
  <c r="DR5" i="7"/>
  <c r="DQ5" i="7"/>
  <c r="DP5" i="7"/>
  <c r="DN5" i="7"/>
  <c r="DM5" i="7"/>
  <c r="DL5" i="7"/>
  <c r="DJ5" i="7"/>
  <c r="DI5" i="7"/>
  <c r="DH5" i="7"/>
  <c r="DF5" i="7"/>
  <c r="DE5" i="7"/>
  <c r="DD5" i="7"/>
  <c r="DB5" i="7"/>
  <c r="DA5" i="7"/>
  <c r="CZ5" i="7"/>
  <c r="CX5" i="7"/>
  <c r="CW5" i="7"/>
  <c r="CV5" i="7"/>
  <c r="CT5" i="7"/>
  <c r="CS5" i="7"/>
  <c r="CR5" i="7"/>
  <c r="CP5" i="7"/>
  <c r="CO5" i="7"/>
  <c r="CN5" i="7"/>
  <c r="CL5" i="7"/>
  <c r="CK5" i="7"/>
  <c r="CJ5" i="7"/>
  <c r="CH5" i="7"/>
  <c r="CG5" i="7"/>
  <c r="CF5" i="7"/>
  <c r="CD5" i="7"/>
  <c r="CC5" i="7"/>
  <c r="CB5" i="7"/>
  <c r="BZ5" i="7"/>
  <c r="BY5" i="7"/>
  <c r="BX5" i="7"/>
  <c r="BV5" i="7"/>
  <c r="BU5" i="7"/>
  <c r="AI5" i="8" s="1"/>
  <c r="BT5" i="7"/>
  <c r="AH5" i="8" s="1"/>
  <c r="BR5" i="7"/>
  <c r="BQ5" i="7"/>
  <c r="AF5" i="8" s="1"/>
  <c r="BP5" i="7"/>
  <c r="AE5" i="8" s="1"/>
  <c r="BN5" i="7"/>
  <c r="BM5" i="7"/>
  <c r="AC5" i="8" s="1"/>
  <c r="BL5" i="7"/>
  <c r="AB5" i="8" s="1"/>
  <c r="BJ5" i="7"/>
  <c r="BI5" i="7"/>
  <c r="BH5" i="7"/>
  <c r="BF5" i="7"/>
  <c r="BE5" i="7"/>
  <c r="BD5" i="7"/>
  <c r="BB5" i="7"/>
  <c r="BA5" i="7"/>
  <c r="AZ5" i="7"/>
  <c r="AX5" i="7"/>
  <c r="AW5" i="7"/>
  <c r="AV5" i="7"/>
  <c r="AT5" i="7"/>
  <c r="AS5" i="7"/>
  <c r="AR5" i="7"/>
  <c r="AP5" i="7"/>
  <c r="AO5" i="7"/>
  <c r="Z5" i="8" s="1"/>
  <c r="AN5" i="7"/>
  <c r="Y5" i="8" s="1"/>
  <c r="AL5" i="7"/>
  <c r="AK5" i="7"/>
  <c r="AJ5" i="7"/>
  <c r="AH5" i="7"/>
  <c r="AG5" i="7"/>
  <c r="AF5" i="7"/>
  <c r="AD5" i="7"/>
  <c r="AC5" i="7"/>
  <c r="AB5" i="7"/>
  <c r="Z5" i="7"/>
  <c r="Y5" i="7"/>
  <c r="X5" i="7"/>
  <c r="V66" i="7"/>
  <c r="U66" i="7"/>
  <c r="K66" i="7" s="1"/>
  <c r="T66" i="7"/>
  <c r="J66" i="7" s="1"/>
  <c r="V65" i="7"/>
  <c r="U65" i="7"/>
  <c r="K65" i="7" s="1"/>
  <c r="T65" i="7"/>
  <c r="J65" i="7" s="1"/>
  <c r="V64" i="7"/>
  <c r="U64" i="7"/>
  <c r="K64" i="7" s="1"/>
  <c r="T64" i="7"/>
  <c r="J64" i="7" s="1"/>
  <c r="V63" i="7"/>
  <c r="U63" i="7"/>
  <c r="K63" i="7" s="1"/>
  <c r="T63" i="7"/>
  <c r="J63" i="7" s="1"/>
  <c r="V62" i="7"/>
  <c r="U62" i="7"/>
  <c r="K62" i="7" s="1"/>
  <c r="T62" i="7"/>
  <c r="J62" i="7" s="1"/>
  <c r="V61" i="7"/>
  <c r="U61" i="7"/>
  <c r="K61" i="7" s="1"/>
  <c r="T61" i="7"/>
  <c r="J61" i="7" s="1"/>
  <c r="V60" i="7"/>
  <c r="U60" i="7"/>
  <c r="K60" i="7" s="1"/>
  <c r="T60" i="7"/>
  <c r="V59" i="7"/>
  <c r="U59" i="7"/>
  <c r="K59" i="7" s="1"/>
  <c r="T59" i="7"/>
  <c r="V58" i="7"/>
  <c r="U58" i="7"/>
  <c r="K58" i="7" s="1"/>
  <c r="T58" i="7"/>
  <c r="J58" i="7" s="1"/>
  <c r="V57" i="7"/>
  <c r="U57" i="7"/>
  <c r="T57" i="7"/>
  <c r="V56" i="7"/>
  <c r="U56" i="7"/>
  <c r="K56" i="7" s="1"/>
  <c r="T56" i="7"/>
  <c r="V55" i="7"/>
  <c r="U55" i="7"/>
  <c r="K55" i="7" s="1"/>
  <c r="T55" i="7"/>
  <c r="J55" i="7" s="1"/>
  <c r="V54" i="7"/>
  <c r="U54" i="7"/>
  <c r="K54" i="7" s="1"/>
  <c r="T54" i="7"/>
  <c r="J54" i="7" s="1"/>
  <c r="V53" i="7"/>
  <c r="U53" i="7"/>
  <c r="K53" i="7" s="1"/>
  <c r="T53" i="7"/>
  <c r="J53" i="7" s="1"/>
  <c r="V52" i="7"/>
  <c r="U52" i="7"/>
  <c r="K52" i="7" s="1"/>
  <c r="T52" i="7"/>
  <c r="V51" i="7"/>
  <c r="U51" i="7"/>
  <c r="K51" i="7" s="1"/>
  <c r="T51" i="7"/>
  <c r="V50" i="7"/>
  <c r="U50" i="7"/>
  <c r="K50" i="7" s="1"/>
  <c r="T50" i="7"/>
  <c r="J50" i="7" s="1"/>
  <c r="V49" i="7"/>
  <c r="U49" i="7"/>
  <c r="T49" i="7"/>
  <c r="V48" i="7"/>
  <c r="U48" i="7"/>
  <c r="T48" i="7"/>
  <c r="V47" i="7"/>
  <c r="U47" i="7"/>
  <c r="K47" i="7" s="1"/>
  <c r="T47" i="7"/>
  <c r="V46" i="7"/>
  <c r="U46" i="7"/>
  <c r="K46" i="7" s="1"/>
  <c r="T46" i="7"/>
  <c r="V45" i="7"/>
  <c r="U45" i="7"/>
  <c r="K45" i="7" s="1"/>
  <c r="T45" i="7"/>
  <c r="J45" i="7" s="1"/>
  <c r="V44" i="7"/>
  <c r="U44" i="7"/>
  <c r="K44" i="7" s="1"/>
  <c r="T44" i="7"/>
  <c r="V43" i="7"/>
  <c r="U43" i="7"/>
  <c r="T43" i="7"/>
  <c r="V42" i="7"/>
  <c r="U42" i="7"/>
  <c r="K42" i="7" s="1"/>
  <c r="T42" i="7"/>
  <c r="J42" i="7" s="1"/>
  <c r="V41" i="7"/>
  <c r="U41" i="7"/>
  <c r="T41" i="7"/>
  <c r="V40" i="7"/>
  <c r="U40" i="7"/>
  <c r="T40" i="7"/>
  <c r="V39" i="7"/>
  <c r="U39" i="7"/>
  <c r="T39" i="7"/>
  <c r="V38" i="7"/>
  <c r="U38" i="7"/>
  <c r="T38" i="7"/>
  <c r="V37" i="7"/>
  <c r="U37" i="7"/>
  <c r="T37" i="7"/>
  <c r="V36" i="7"/>
  <c r="U36" i="7"/>
  <c r="T36" i="7"/>
  <c r="V35" i="7"/>
  <c r="U35" i="7"/>
  <c r="T35" i="7"/>
  <c r="V34" i="7"/>
  <c r="U34" i="7"/>
  <c r="K34" i="7" s="1"/>
  <c r="T34" i="7"/>
  <c r="J34" i="7" s="1"/>
  <c r="V33" i="7"/>
  <c r="U33" i="7"/>
  <c r="T33" i="7"/>
  <c r="V32" i="7"/>
  <c r="U32" i="7"/>
  <c r="T32" i="7"/>
  <c r="V31" i="7"/>
  <c r="U31" i="7"/>
  <c r="T31" i="7"/>
  <c r="V30" i="7"/>
  <c r="U30" i="7"/>
  <c r="T30" i="7"/>
  <c r="V29" i="7"/>
  <c r="U29" i="7"/>
  <c r="T29" i="7"/>
  <c r="V28" i="7"/>
  <c r="U28" i="7"/>
  <c r="T28" i="7"/>
  <c r="V27" i="7"/>
  <c r="U27" i="7"/>
  <c r="T27" i="7"/>
  <c r="V26" i="7"/>
  <c r="U26" i="7"/>
  <c r="T26" i="7"/>
  <c r="V25" i="7"/>
  <c r="U25" i="7"/>
  <c r="T25" i="7"/>
  <c r="V24" i="7"/>
  <c r="U24" i="7"/>
  <c r="T24" i="7"/>
  <c r="V23" i="7"/>
  <c r="U23" i="7"/>
  <c r="T23" i="7"/>
  <c r="V22" i="7"/>
  <c r="U22" i="7"/>
  <c r="T22" i="7"/>
  <c r="V21" i="7"/>
  <c r="U21" i="7"/>
  <c r="T21" i="7"/>
  <c r="V20" i="7"/>
  <c r="U20" i="7"/>
  <c r="T20" i="7"/>
  <c r="V19" i="7"/>
  <c r="U19" i="7"/>
  <c r="T19" i="7"/>
  <c r="V18" i="7"/>
  <c r="U18" i="7"/>
  <c r="T18" i="7"/>
  <c r="V17" i="7"/>
  <c r="T17" i="7"/>
  <c r="V16" i="7"/>
  <c r="U16" i="7"/>
  <c r="T16" i="7"/>
  <c r="V15" i="7"/>
  <c r="U15" i="7"/>
  <c r="T15" i="7"/>
  <c r="V14" i="7"/>
  <c r="U14" i="7"/>
  <c r="T14" i="7"/>
  <c r="V13" i="7"/>
  <c r="T13" i="7"/>
  <c r="V12" i="7"/>
  <c r="U12" i="7"/>
  <c r="T12" i="7"/>
  <c r="V11" i="7"/>
  <c r="U11" i="7"/>
  <c r="T11" i="7"/>
  <c r="V10" i="7"/>
  <c r="U10" i="7"/>
  <c r="T10" i="7"/>
  <c r="V9" i="7"/>
  <c r="U9" i="7"/>
  <c r="T9" i="7"/>
  <c r="V8" i="7"/>
  <c r="U8" i="7"/>
  <c r="T8" i="7"/>
  <c r="V7" i="7"/>
  <c r="U7" i="7"/>
  <c r="T7" i="7"/>
  <c r="V6" i="7"/>
  <c r="U6" i="7"/>
  <c r="T6" i="7"/>
  <c r="V5" i="7"/>
  <c r="U5" i="7"/>
  <c r="T5"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Q66" i="7"/>
  <c r="Q65" i="7"/>
  <c r="Q64" i="7"/>
  <c r="Q63" i="7"/>
  <c r="Q62" i="7"/>
  <c r="Q61" i="7"/>
  <c r="Q60" i="7"/>
  <c r="Q59" i="7"/>
  <c r="Q58" i="7"/>
  <c r="Q57" i="7"/>
  <c r="Q56" i="7"/>
  <c r="Q55" i="7"/>
  <c r="Q54" i="7"/>
  <c r="Q53" i="7"/>
  <c r="Q52" i="7"/>
  <c r="Q51" i="7"/>
  <c r="Q50" i="7"/>
  <c r="Q49" i="7"/>
  <c r="Q48" i="7"/>
  <c r="Q47" i="7"/>
  <c r="Q46" i="7"/>
  <c r="Q45" i="7"/>
  <c r="Q44" i="7"/>
  <c r="Q43" i="7"/>
  <c r="Q42" i="7"/>
  <c r="Q41" i="7"/>
  <c r="Q40"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4" i="5"/>
  <c r="D5" i="5"/>
  <c r="D6" i="5"/>
  <c r="D7" i="5"/>
  <c r="D8" i="5"/>
  <c r="D9" i="5"/>
  <c r="D20" i="5"/>
  <c r="D21" i="5"/>
  <c r="D22" i="5"/>
  <c r="D23" i="5"/>
  <c r="D24"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4" i="5"/>
  <c r="L5" i="5"/>
  <c r="Q6" i="8" s="1"/>
  <c r="L6" i="5"/>
  <c r="Q7" i="8" s="1"/>
  <c r="L7" i="5"/>
  <c r="Q8" i="8" s="1"/>
  <c r="L8" i="5"/>
  <c r="Q9" i="8" s="1"/>
  <c r="L9" i="5"/>
  <c r="Q10" i="8" s="1"/>
  <c r="L10" i="5"/>
  <c r="Q11" i="8" s="1"/>
  <c r="L11" i="5"/>
  <c r="Q12" i="8" s="1"/>
  <c r="L12" i="5"/>
  <c r="Q13" i="8" s="1"/>
  <c r="L13" i="5"/>
  <c r="Q14" i="8" s="1"/>
  <c r="L14" i="5"/>
  <c r="Q15" i="8" s="1"/>
  <c r="L15" i="5"/>
  <c r="Q16" i="8" s="1"/>
  <c r="L16" i="5"/>
  <c r="Q17" i="8" s="1"/>
  <c r="L17" i="5"/>
  <c r="Q18" i="8" s="1"/>
  <c r="L18" i="5"/>
  <c r="Q19" i="8" s="1"/>
  <c r="L19" i="5"/>
  <c r="Q20" i="8" s="1"/>
  <c r="L20" i="5"/>
  <c r="L21" i="5"/>
  <c r="L22" i="5"/>
  <c r="Q23" i="8" s="1"/>
  <c r="L23" i="5"/>
  <c r="Q24" i="8" s="1"/>
  <c r="L4" i="5"/>
  <c r="Q5" i="8" s="1"/>
  <c r="I65" i="5"/>
  <c r="C65" i="5" s="1"/>
  <c r="I64" i="5"/>
  <c r="C64" i="5" s="1"/>
  <c r="I21" i="5"/>
  <c r="I22" i="5"/>
  <c r="I23" i="5"/>
  <c r="I24" i="5"/>
  <c r="I20" i="5"/>
  <c r="I5" i="5"/>
  <c r="I6" i="5"/>
  <c r="I7" i="5"/>
  <c r="I8" i="5"/>
  <c r="I9" i="5"/>
  <c r="I4" i="5"/>
  <c r="C24" i="5"/>
  <c r="F26" i="5"/>
  <c r="C26" i="5" s="1"/>
  <c r="F27" i="5"/>
  <c r="C27" i="5" s="1"/>
  <c r="F28" i="5"/>
  <c r="C28" i="5" s="1"/>
  <c r="F29" i="5"/>
  <c r="C29" i="5" s="1"/>
  <c r="F30" i="5"/>
  <c r="C30" i="5" s="1"/>
  <c r="F31" i="5"/>
  <c r="C31" i="5" s="1"/>
  <c r="F32" i="5"/>
  <c r="C32" i="5" s="1"/>
  <c r="F33" i="5"/>
  <c r="C33" i="5" s="1"/>
  <c r="F34" i="5"/>
  <c r="C34" i="5" s="1"/>
  <c r="F35" i="5"/>
  <c r="C35" i="5" s="1"/>
  <c r="F36" i="5"/>
  <c r="C36" i="5" s="1"/>
  <c r="F37" i="5"/>
  <c r="C37" i="5" s="1"/>
  <c r="F38" i="5"/>
  <c r="C38" i="5" s="1"/>
  <c r="F39" i="5"/>
  <c r="C39" i="5" s="1"/>
  <c r="F40" i="5"/>
  <c r="C40" i="5" s="1"/>
  <c r="F41" i="5"/>
  <c r="C41" i="5" s="1"/>
  <c r="F42" i="5"/>
  <c r="C42" i="5" s="1"/>
  <c r="F43" i="5"/>
  <c r="C43" i="5" s="1"/>
  <c r="F44" i="5"/>
  <c r="C44" i="5" s="1"/>
  <c r="F45" i="5"/>
  <c r="C45" i="5" s="1"/>
  <c r="F46" i="5"/>
  <c r="C46" i="5" s="1"/>
  <c r="F47" i="5"/>
  <c r="C47" i="5" s="1"/>
  <c r="F48" i="5"/>
  <c r="C48" i="5" s="1"/>
  <c r="F49" i="5"/>
  <c r="C49" i="5" s="1"/>
  <c r="F50" i="5"/>
  <c r="C50" i="5" s="1"/>
  <c r="F51" i="5"/>
  <c r="C51" i="5" s="1"/>
  <c r="F52" i="5"/>
  <c r="C52" i="5" s="1"/>
  <c r="F53" i="5"/>
  <c r="C53" i="5" s="1"/>
  <c r="F54" i="5"/>
  <c r="C54" i="5" s="1"/>
  <c r="F55" i="5"/>
  <c r="C55" i="5" s="1"/>
  <c r="F56" i="5"/>
  <c r="C56" i="5" s="1"/>
  <c r="F57" i="5"/>
  <c r="C57" i="5" s="1"/>
  <c r="F58" i="5"/>
  <c r="C58" i="5" s="1"/>
  <c r="F59" i="5"/>
  <c r="C59" i="5" s="1"/>
  <c r="F60" i="5"/>
  <c r="C60" i="5" s="1"/>
  <c r="F61" i="5"/>
  <c r="C61" i="5" s="1"/>
  <c r="F62" i="5"/>
  <c r="C62" i="5" s="1"/>
  <c r="F63" i="5"/>
  <c r="C63" i="5" s="1"/>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5" i="4"/>
  <c r="AJ6" i="4"/>
  <c r="J6" i="8" s="1"/>
  <c r="I6" i="8" s="1"/>
  <c r="AJ7" i="4"/>
  <c r="J7" i="8" s="1"/>
  <c r="I7" i="8" s="1"/>
  <c r="AJ8" i="4"/>
  <c r="J8" i="8" s="1"/>
  <c r="I8" i="8" s="1"/>
  <c r="AJ9" i="4"/>
  <c r="J9" i="8" s="1"/>
  <c r="I9" i="8" s="1"/>
  <c r="AJ10" i="4"/>
  <c r="J10" i="8" s="1"/>
  <c r="I10" i="8" s="1"/>
  <c r="AJ11" i="4"/>
  <c r="J11" i="8" s="1"/>
  <c r="I11" i="8" s="1"/>
  <c r="AJ12" i="4"/>
  <c r="J12" i="8" s="1"/>
  <c r="I12" i="8" s="1"/>
  <c r="AJ13" i="4"/>
  <c r="J13" i="8" s="1"/>
  <c r="I13" i="8" s="1"/>
  <c r="AJ14" i="4"/>
  <c r="J14" i="8" s="1"/>
  <c r="I14" i="8" s="1"/>
  <c r="AJ15" i="4"/>
  <c r="J15" i="8" s="1"/>
  <c r="I15" i="8" s="1"/>
  <c r="AJ16" i="4"/>
  <c r="J16" i="8" s="1"/>
  <c r="AJ17" i="4"/>
  <c r="J17" i="8" s="1"/>
  <c r="AJ18" i="4"/>
  <c r="J18" i="8" s="1"/>
  <c r="I18" i="8" s="1"/>
  <c r="AJ19" i="4"/>
  <c r="J19" i="8" s="1"/>
  <c r="I19" i="8" s="1"/>
  <c r="AJ20" i="4"/>
  <c r="J20" i="8" s="1"/>
  <c r="I20" i="8" s="1"/>
  <c r="AJ21" i="4"/>
  <c r="AJ22" i="4"/>
  <c r="AJ23" i="4"/>
  <c r="J23" i="8" s="1"/>
  <c r="I23" i="8" s="1"/>
  <c r="AJ24" i="4"/>
  <c r="J24" i="8" s="1"/>
  <c r="I24" i="8" s="1"/>
  <c r="AJ25" i="4"/>
  <c r="J25" i="8" s="1"/>
  <c r="I25" i="8" s="1"/>
  <c r="AJ26" i="4"/>
  <c r="AJ27" i="4"/>
  <c r="J27" i="8" s="1"/>
  <c r="I27" i="8" s="1"/>
  <c r="AJ28" i="4"/>
  <c r="J28" i="8" s="1"/>
  <c r="I28" i="8" s="1"/>
  <c r="AJ29" i="4"/>
  <c r="J29" i="8" s="1"/>
  <c r="I29" i="8" s="1"/>
  <c r="AJ30" i="4"/>
  <c r="J30" i="8" s="1"/>
  <c r="I30" i="8" s="1"/>
  <c r="AJ31" i="4"/>
  <c r="J31" i="8" s="1"/>
  <c r="I31" i="8" s="1"/>
  <c r="AJ32" i="4"/>
  <c r="J32" i="8" s="1"/>
  <c r="I32" i="8" s="1"/>
  <c r="AJ33" i="4"/>
  <c r="J33" i="8" s="1"/>
  <c r="I33" i="8" s="1"/>
  <c r="AJ34" i="4"/>
  <c r="J34" i="8" s="1"/>
  <c r="I34" i="8" s="1"/>
  <c r="AJ35" i="4"/>
  <c r="J35" i="8" s="1"/>
  <c r="I35" i="8" s="1"/>
  <c r="AJ36" i="4"/>
  <c r="J36" i="8" s="1"/>
  <c r="I36" i="8" s="1"/>
  <c r="AJ37" i="4"/>
  <c r="J37" i="8" s="1"/>
  <c r="I37" i="8" s="1"/>
  <c r="AJ38" i="4"/>
  <c r="J38" i="8" s="1"/>
  <c r="I38" i="8" s="1"/>
  <c r="AJ39" i="4"/>
  <c r="J39" i="8" s="1"/>
  <c r="I39" i="8" s="1"/>
  <c r="AJ40" i="4"/>
  <c r="J40" i="8" s="1"/>
  <c r="I40" i="8" s="1"/>
  <c r="AJ41" i="4"/>
  <c r="J41" i="8" s="1"/>
  <c r="I41" i="8" s="1"/>
  <c r="AJ42" i="4"/>
  <c r="J42" i="8" s="1"/>
  <c r="I42" i="8" s="1"/>
  <c r="AJ43" i="4"/>
  <c r="J43" i="8" s="1"/>
  <c r="I43" i="8" s="1"/>
  <c r="AJ44" i="4"/>
  <c r="J44" i="8" s="1"/>
  <c r="I44" i="8" s="1"/>
  <c r="AJ45" i="4"/>
  <c r="J45" i="8" s="1"/>
  <c r="I45" i="8" s="1"/>
  <c r="AJ46" i="4"/>
  <c r="J46" i="8" s="1"/>
  <c r="I46" i="8" s="1"/>
  <c r="AJ47" i="4"/>
  <c r="J47" i="8" s="1"/>
  <c r="I47" i="8" s="1"/>
  <c r="AJ48" i="4"/>
  <c r="J48" i="8" s="1"/>
  <c r="I48" i="8" s="1"/>
  <c r="AJ49" i="4"/>
  <c r="J49" i="8" s="1"/>
  <c r="I49" i="8" s="1"/>
  <c r="AJ50" i="4"/>
  <c r="J50" i="8" s="1"/>
  <c r="I50" i="8" s="1"/>
  <c r="AJ51" i="4"/>
  <c r="J51" i="8" s="1"/>
  <c r="I51" i="8" s="1"/>
  <c r="AJ52" i="4"/>
  <c r="J52" i="8" s="1"/>
  <c r="I52" i="8" s="1"/>
  <c r="AJ53" i="4"/>
  <c r="J53" i="8" s="1"/>
  <c r="I53" i="8" s="1"/>
  <c r="AJ54" i="4"/>
  <c r="J54" i="8" s="1"/>
  <c r="I54" i="8" s="1"/>
  <c r="AJ55" i="4"/>
  <c r="J55" i="8" s="1"/>
  <c r="I55" i="8" s="1"/>
  <c r="AJ56" i="4"/>
  <c r="J56" i="8" s="1"/>
  <c r="I56" i="8" s="1"/>
  <c r="AJ57" i="4"/>
  <c r="J57" i="8" s="1"/>
  <c r="I57" i="8" s="1"/>
  <c r="AJ58" i="4"/>
  <c r="J58" i="8" s="1"/>
  <c r="I58" i="8" s="1"/>
  <c r="AJ59" i="4"/>
  <c r="J59" i="8" s="1"/>
  <c r="I59" i="8" s="1"/>
  <c r="AJ60" i="4"/>
  <c r="J60" i="8" s="1"/>
  <c r="I60" i="8" s="1"/>
  <c r="AJ61" i="4"/>
  <c r="J61" i="8" s="1"/>
  <c r="I61" i="8" s="1"/>
  <c r="AJ62" i="4"/>
  <c r="AJ63" i="4"/>
  <c r="AJ64" i="4"/>
  <c r="AJ65" i="4"/>
  <c r="AJ66" i="4"/>
  <c r="AJ5" i="4"/>
  <c r="J5" i="8" s="1"/>
  <c r="I5" i="8" s="1"/>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M58" i="8" s="1"/>
  <c r="L58" i="8" s="1"/>
  <c r="AD59" i="4"/>
  <c r="M59" i="8" s="1"/>
  <c r="L59" i="8" s="1"/>
  <c r="AD60" i="4"/>
  <c r="M60" i="8" s="1"/>
  <c r="L60" i="8" s="1"/>
  <c r="AD61" i="4"/>
  <c r="M61" i="8" s="1"/>
  <c r="L61" i="8" s="1"/>
  <c r="AD62" i="4"/>
  <c r="AD63" i="4"/>
  <c r="AD64" i="4"/>
  <c r="AD65" i="4"/>
  <c r="AD66" i="4"/>
  <c r="AD5" i="4"/>
  <c r="AA6" i="4"/>
  <c r="P6" i="8" s="1"/>
  <c r="AA7" i="4"/>
  <c r="P7" i="8" s="1"/>
  <c r="O7" i="8" s="1"/>
  <c r="AA8" i="4"/>
  <c r="P8" i="8" s="1"/>
  <c r="AA9" i="4"/>
  <c r="P9" i="8" s="1"/>
  <c r="AA10" i="4"/>
  <c r="P10" i="8" s="1"/>
  <c r="AA11" i="4"/>
  <c r="P11" i="8" s="1"/>
  <c r="AA12" i="4"/>
  <c r="P12" i="8" s="1"/>
  <c r="O12" i="8" s="1"/>
  <c r="AA13" i="4"/>
  <c r="P13" i="8" s="1"/>
  <c r="AA14" i="4"/>
  <c r="P14" i="8" s="1"/>
  <c r="AA15" i="4"/>
  <c r="P15" i="8" s="1"/>
  <c r="O15" i="8" s="1"/>
  <c r="AA16" i="4"/>
  <c r="P16" i="8" s="1"/>
  <c r="AA17" i="4"/>
  <c r="P17" i="8" s="1"/>
  <c r="AA18" i="4"/>
  <c r="P18" i="8" s="1"/>
  <c r="AA19" i="4"/>
  <c r="P19" i="8" s="1"/>
  <c r="AA20" i="4"/>
  <c r="P20" i="8" s="1"/>
  <c r="O20" i="8" s="1"/>
  <c r="AA21" i="4"/>
  <c r="AA22" i="4"/>
  <c r="AA23" i="4"/>
  <c r="P23" i="8" s="1"/>
  <c r="O23" i="8" s="1"/>
  <c r="AA24" i="4"/>
  <c r="P24" i="8" s="1"/>
  <c r="AA25" i="4"/>
  <c r="P25" i="8" s="1"/>
  <c r="AA26" i="4"/>
  <c r="AA27" i="4"/>
  <c r="P27" i="8" s="1"/>
  <c r="O27" i="8" s="1"/>
  <c r="AA28" i="4"/>
  <c r="P28" i="8" s="1"/>
  <c r="AA29" i="4"/>
  <c r="P29" i="8" s="1"/>
  <c r="O29" i="8" s="1"/>
  <c r="AA30" i="4"/>
  <c r="P30" i="8" s="1"/>
  <c r="O30" i="8" s="1"/>
  <c r="AA31" i="4"/>
  <c r="P31" i="8" s="1"/>
  <c r="O31" i="8" s="1"/>
  <c r="AA32" i="4"/>
  <c r="P32" i="8" s="1"/>
  <c r="O32" i="8" s="1"/>
  <c r="AA33" i="4"/>
  <c r="P33" i="8" s="1"/>
  <c r="O33" i="8" s="1"/>
  <c r="AA34" i="4"/>
  <c r="P34" i="8" s="1"/>
  <c r="AA35" i="4"/>
  <c r="P35" i="8" s="1"/>
  <c r="O35" i="8" s="1"/>
  <c r="AA36" i="4"/>
  <c r="P36" i="8" s="1"/>
  <c r="O36" i="8" s="1"/>
  <c r="AA37" i="4"/>
  <c r="P37" i="8" s="1"/>
  <c r="O37" i="8" s="1"/>
  <c r="AA38" i="4"/>
  <c r="P38" i="8" s="1"/>
  <c r="AA39" i="4"/>
  <c r="P39" i="8" s="1"/>
  <c r="O39" i="8" s="1"/>
  <c r="AA40" i="4"/>
  <c r="P40" i="8" s="1"/>
  <c r="O40" i="8" s="1"/>
  <c r="AA41" i="4"/>
  <c r="P41" i="8" s="1"/>
  <c r="O41" i="8" s="1"/>
  <c r="AA42" i="4"/>
  <c r="P42" i="8" s="1"/>
  <c r="AA43" i="4"/>
  <c r="P43" i="8" s="1"/>
  <c r="AA44" i="4"/>
  <c r="P44" i="8" s="1"/>
  <c r="AA45" i="4"/>
  <c r="P45" i="8" s="1"/>
  <c r="O45" i="8" s="1"/>
  <c r="AA46" i="4"/>
  <c r="P46" i="8" s="1"/>
  <c r="O46" i="8" s="1"/>
  <c r="AA47" i="4"/>
  <c r="P47" i="8" s="1"/>
  <c r="O47" i="8" s="1"/>
  <c r="AA48" i="4"/>
  <c r="P48" i="8" s="1"/>
  <c r="O48" i="8" s="1"/>
  <c r="AA49" i="4"/>
  <c r="P49" i="8" s="1"/>
  <c r="O49" i="8" s="1"/>
  <c r="AA50" i="4"/>
  <c r="P50" i="8" s="1"/>
  <c r="O50" i="8" s="1"/>
  <c r="AA51" i="4"/>
  <c r="P51" i="8" s="1"/>
  <c r="O51" i="8" s="1"/>
  <c r="AA52" i="4"/>
  <c r="P52" i="8" s="1"/>
  <c r="AA53" i="4"/>
  <c r="P53" i="8" s="1"/>
  <c r="O53" i="8" s="1"/>
  <c r="AA54" i="4"/>
  <c r="P54" i="8" s="1"/>
  <c r="O54" i="8" s="1"/>
  <c r="AA55" i="4"/>
  <c r="P55" i="8" s="1"/>
  <c r="O55" i="8" s="1"/>
  <c r="AA56" i="4"/>
  <c r="P56" i="8" s="1"/>
  <c r="AA57" i="4"/>
  <c r="P57" i="8" s="1"/>
  <c r="O57" i="8" s="1"/>
  <c r="AA58" i="4"/>
  <c r="P58" i="8" s="1"/>
  <c r="O58" i="8" s="1"/>
  <c r="AA59" i="4"/>
  <c r="P59" i="8" s="1"/>
  <c r="AA60" i="4"/>
  <c r="P60" i="8" s="1"/>
  <c r="AA61" i="4"/>
  <c r="P61" i="8" s="1"/>
  <c r="AA62" i="4"/>
  <c r="AA63" i="4"/>
  <c r="AA64" i="4"/>
  <c r="AA65" i="4"/>
  <c r="AA66" i="4"/>
  <c r="AA5" i="4"/>
  <c r="P5" i="8" s="1"/>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5" i="4"/>
  <c r="O6" i="4"/>
  <c r="O7" i="4"/>
  <c r="O8" i="4"/>
  <c r="O9" i="4"/>
  <c r="O10" i="4"/>
  <c r="O11" i="4"/>
  <c r="O12" i="4"/>
  <c r="O13" i="4"/>
  <c r="O14" i="4"/>
  <c r="O15" i="4"/>
  <c r="O16" i="4"/>
  <c r="O17" i="4"/>
  <c r="O18" i="4"/>
  <c r="O19" i="4"/>
  <c r="O20" i="4"/>
  <c r="O21" i="4"/>
  <c r="O22"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5"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I6" i="4"/>
  <c r="I7" i="4"/>
  <c r="G7" i="8" s="1"/>
  <c r="I8" i="4"/>
  <c r="G8" i="8" s="1"/>
  <c r="I9" i="4"/>
  <c r="I10" i="4"/>
  <c r="G10" i="8" s="1"/>
  <c r="I11" i="4"/>
  <c r="G11" i="8" s="1"/>
  <c r="I12" i="4"/>
  <c r="I13" i="4"/>
  <c r="I14" i="4"/>
  <c r="G14" i="8" s="1"/>
  <c r="I15" i="4"/>
  <c r="I16" i="4"/>
  <c r="G16" i="8" s="1"/>
  <c r="F16" i="8" s="1"/>
  <c r="I17" i="4"/>
  <c r="G17" i="8" s="1"/>
  <c r="F17" i="8" s="1"/>
  <c r="I18" i="4"/>
  <c r="G18" i="8" s="1"/>
  <c r="F18" i="8" s="1"/>
  <c r="I19" i="4"/>
  <c r="I20" i="4"/>
  <c r="G20" i="8" s="1"/>
  <c r="I21" i="4"/>
  <c r="G21" i="8" s="1"/>
  <c r="I22" i="4"/>
  <c r="G22" i="8" s="1"/>
  <c r="I23" i="4"/>
  <c r="G23" i="8" s="1"/>
  <c r="I24" i="4"/>
  <c r="G24" i="8" s="1"/>
  <c r="I25" i="4"/>
  <c r="G25" i="8" s="1"/>
  <c r="F25" i="8" s="1"/>
  <c r="I26" i="4"/>
  <c r="I27" i="4"/>
  <c r="I28" i="4"/>
  <c r="G28" i="8" s="1"/>
  <c r="I29" i="4"/>
  <c r="I30" i="4"/>
  <c r="G30" i="8" s="1"/>
  <c r="I31" i="4"/>
  <c r="G31" i="8" s="1"/>
  <c r="I32" i="4"/>
  <c r="G32" i="8" s="1"/>
  <c r="F32" i="8" s="1"/>
  <c r="I33" i="4"/>
  <c r="I34" i="4"/>
  <c r="I35" i="4"/>
  <c r="G35" i="8" s="1"/>
  <c r="F35" i="8" s="1"/>
  <c r="I36" i="4"/>
  <c r="G36" i="8" s="1"/>
  <c r="F36" i="8" s="1"/>
  <c r="I37" i="4"/>
  <c r="G37" i="8" s="1"/>
  <c r="F37" i="8" s="1"/>
  <c r="I38" i="4"/>
  <c r="G38" i="8" s="1"/>
  <c r="F38" i="8" s="1"/>
  <c r="I39" i="4"/>
  <c r="G39" i="8" s="1"/>
  <c r="F39" i="8" s="1"/>
  <c r="I40" i="4"/>
  <c r="I41" i="4"/>
  <c r="I42" i="4"/>
  <c r="G42" i="8" s="1"/>
  <c r="F42" i="8" s="1"/>
  <c r="I43" i="4"/>
  <c r="I44" i="4"/>
  <c r="I45" i="4"/>
  <c r="I46" i="4"/>
  <c r="I47" i="4"/>
  <c r="G47" i="8" s="1"/>
  <c r="F47" i="8" s="1"/>
  <c r="I48" i="4"/>
  <c r="I49" i="4"/>
  <c r="G49" i="8" s="1"/>
  <c r="F49" i="8" s="1"/>
  <c r="I50" i="4"/>
  <c r="G50" i="8" s="1"/>
  <c r="F50" i="8" s="1"/>
  <c r="I51" i="4"/>
  <c r="G51" i="8" s="1"/>
  <c r="F51" i="8" s="1"/>
  <c r="I52" i="4"/>
  <c r="G52" i="8" s="1"/>
  <c r="F52" i="8" s="1"/>
  <c r="I53" i="4"/>
  <c r="G53" i="8" s="1"/>
  <c r="F53" i="8" s="1"/>
  <c r="I54" i="4"/>
  <c r="I55" i="4"/>
  <c r="I56" i="4"/>
  <c r="G56" i="8" s="1"/>
  <c r="F56" i="8" s="1"/>
  <c r="I57" i="4"/>
  <c r="I58" i="4"/>
  <c r="G58" i="8" s="1"/>
  <c r="I59" i="4"/>
  <c r="G59" i="8" s="1"/>
  <c r="I60" i="4"/>
  <c r="G60" i="8" s="1"/>
  <c r="I61" i="4"/>
  <c r="I62" i="4"/>
  <c r="I63" i="4"/>
  <c r="I64" i="4"/>
  <c r="G64" i="8" s="1"/>
  <c r="I65" i="4"/>
  <c r="G65" i="8" s="1"/>
  <c r="F65" i="8" s="1"/>
  <c r="I66" i="4"/>
  <c r="G66" i="8" s="1"/>
  <c r="F66" i="8" s="1"/>
  <c r="I5" i="4"/>
  <c r="G5" i="8" s="1"/>
  <c r="X7" i="4"/>
  <c r="X8" i="4"/>
  <c r="X10" i="4"/>
  <c r="X11" i="4"/>
  <c r="X14" i="4"/>
  <c r="X15" i="4"/>
  <c r="X17" i="4"/>
  <c r="X18" i="4"/>
  <c r="X21" i="4"/>
  <c r="X22" i="4"/>
  <c r="X24" i="4"/>
  <c r="X25" i="4"/>
  <c r="X28" i="4"/>
  <c r="X29" i="4"/>
  <c r="X31" i="4"/>
  <c r="X32" i="4"/>
  <c r="X35" i="4"/>
  <c r="X36" i="4"/>
  <c r="X38" i="4"/>
  <c r="X39" i="4"/>
  <c r="X42" i="4"/>
  <c r="X43" i="4"/>
  <c r="X45" i="4"/>
  <c r="X46" i="4"/>
  <c r="X49" i="4"/>
  <c r="X50" i="4"/>
  <c r="X52" i="4"/>
  <c r="X53" i="4"/>
  <c r="X56" i="4"/>
  <c r="X57" i="4"/>
  <c r="X59" i="4"/>
  <c r="X60" i="4"/>
  <c r="X63" i="4"/>
  <c r="X64" i="4"/>
  <c r="X66" i="4"/>
  <c r="X5" i="4"/>
  <c r="H6" i="4"/>
  <c r="H7" i="4"/>
  <c r="H8" i="4"/>
  <c r="E8" i="4" s="1"/>
  <c r="H9" i="4"/>
  <c r="E9" i="4" s="1"/>
  <c r="H10" i="4"/>
  <c r="E10" i="4" s="1"/>
  <c r="H11" i="4"/>
  <c r="E11" i="4" s="1"/>
  <c r="H12" i="4"/>
  <c r="H13" i="4"/>
  <c r="H14" i="4"/>
  <c r="H15" i="4"/>
  <c r="E15" i="4" s="1"/>
  <c r="H16" i="4"/>
  <c r="E16" i="4" s="1"/>
  <c r="H17" i="4"/>
  <c r="E17" i="4" s="1"/>
  <c r="H18" i="4"/>
  <c r="E18" i="4" s="1"/>
  <c r="H19" i="4"/>
  <c r="H20" i="4"/>
  <c r="H21" i="4"/>
  <c r="H22" i="4"/>
  <c r="E22" i="4" s="1"/>
  <c r="H23" i="4"/>
  <c r="E23" i="4" s="1"/>
  <c r="H24" i="4"/>
  <c r="E24" i="4" s="1"/>
  <c r="H25" i="4"/>
  <c r="E25" i="4" s="1"/>
  <c r="H26" i="4"/>
  <c r="H27" i="4"/>
  <c r="H28" i="4"/>
  <c r="E28" i="4" s="1"/>
  <c r="H29" i="4"/>
  <c r="E29" i="4" s="1"/>
  <c r="H30" i="4"/>
  <c r="E30" i="4" s="1"/>
  <c r="H31" i="4"/>
  <c r="E31" i="4" s="1"/>
  <c r="H32" i="4"/>
  <c r="H33" i="4"/>
  <c r="H34" i="4"/>
  <c r="H35" i="4"/>
  <c r="H36" i="4"/>
  <c r="E36" i="4" s="1"/>
  <c r="H37" i="4"/>
  <c r="E37" i="4" s="1"/>
  <c r="H38" i="4"/>
  <c r="E38" i="4" s="1"/>
  <c r="H39" i="4"/>
  <c r="E39" i="4" s="1"/>
  <c r="H40" i="4"/>
  <c r="H41" i="4"/>
  <c r="H42" i="4"/>
  <c r="E42" i="4" s="1"/>
  <c r="H43" i="4"/>
  <c r="E43" i="4" s="1"/>
  <c r="H44" i="4"/>
  <c r="E44" i="4" s="1"/>
  <c r="H45" i="4"/>
  <c r="E45" i="4" s="1"/>
  <c r="H46" i="4"/>
  <c r="E46" i="4" s="1"/>
  <c r="H47" i="4"/>
  <c r="H48" i="4"/>
  <c r="H49" i="4"/>
  <c r="H50" i="4"/>
  <c r="E50" i="4" s="1"/>
  <c r="H51" i="4"/>
  <c r="E51" i="4" s="1"/>
  <c r="H52" i="4"/>
  <c r="E52" i="4" s="1"/>
  <c r="H53" i="4"/>
  <c r="E53" i="4" s="1"/>
  <c r="H54" i="4"/>
  <c r="H55" i="4"/>
  <c r="H56" i="4"/>
  <c r="E56" i="4" s="1"/>
  <c r="H57" i="4"/>
  <c r="E57" i="4" s="1"/>
  <c r="H58" i="4"/>
  <c r="E58" i="4" s="1"/>
  <c r="H59" i="4"/>
  <c r="E59" i="4" s="1"/>
  <c r="H60" i="4"/>
  <c r="E60" i="4" s="1"/>
  <c r="H61" i="4"/>
  <c r="H62" i="4"/>
  <c r="H63" i="4"/>
  <c r="H64" i="4"/>
  <c r="E64" i="4" s="1"/>
  <c r="H65" i="4"/>
  <c r="E65" i="4" s="1"/>
  <c r="H66" i="4"/>
  <c r="E66" i="4" s="1"/>
  <c r="H5" i="4"/>
  <c r="E5" i="4" s="1"/>
  <c r="G6" i="4"/>
  <c r="D6" i="4" s="1"/>
  <c r="G7" i="4"/>
  <c r="G8" i="4"/>
  <c r="D8" i="4" s="1"/>
  <c r="G9" i="4"/>
  <c r="D9" i="4" s="1"/>
  <c r="G10" i="4"/>
  <c r="D10" i="4" s="1"/>
  <c r="G11" i="4"/>
  <c r="G12" i="4"/>
  <c r="D12" i="4" s="1"/>
  <c r="G13" i="4"/>
  <c r="D13" i="4" s="1"/>
  <c r="G14" i="4"/>
  <c r="D14" i="4" s="1"/>
  <c r="G15" i="4"/>
  <c r="G16" i="4"/>
  <c r="G17" i="4"/>
  <c r="G18" i="4"/>
  <c r="G19" i="4"/>
  <c r="D19" i="4" s="1"/>
  <c r="G20" i="4"/>
  <c r="D20" i="4" s="1"/>
  <c r="G21" i="4"/>
  <c r="G22" i="4"/>
  <c r="D22" i="4" s="1"/>
  <c r="G23" i="4"/>
  <c r="G24" i="4"/>
  <c r="D24" i="4" s="1"/>
  <c r="G25" i="4"/>
  <c r="G26" i="4"/>
  <c r="D26" i="4" s="1"/>
  <c r="G27" i="4"/>
  <c r="D27" i="4" s="1"/>
  <c r="G28" i="4"/>
  <c r="D28" i="4" s="1"/>
  <c r="G29" i="4"/>
  <c r="G30" i="4"/>
  <c r="D30" i="4" s="1"/>
  <c r="G31" i="4"/>
  <c r="G32" i="4"/>
  <c r="D32" i="4" s="1"/>
  <c r="G33" i="4"/>
  <c r="D33" i="4" s="1"/>
  <c r="G34" i="4"/>
  <c r="D34" i="4" s="1"/>
  <c r="G35" i="4"/>
  <c r="G36" i="4"/>
  <c r="D36" i="4" s="1"/>
  <c r="G37" i="4"/>
  <c r="G38" i="4"/>
  <c r="D38" i="4" s="1"/>
  <c r="G39" i="4"/>
  <c r="G40" i="4"/>
  <c r="D40" i="4" s="1"/>
  <c r="G41" i="4"/>
  <c r="D41" i="4" s="1"/>
  <c r="G42" i="4"/>
  <c r="D42" i="4" s="1"/>
  <c r="G43" i="4"/>
  <c r="G44" i="4"/>
  <c r="D44" i="4" s="1"/>
  <c r="G45" i="4"/>
  <c r="G46" i="4"/>
  <c r="D46" i="4" s="1"/>
  <c r="G47" i="4"/>
  <c r="D47" i="4" s="1"/>
  <c r="G48" i="4"/>
  <c r="D48" i="4" s="1"/>
  <c r="G49" i="4"/>
  <c r="G50" i="4"/>
  <c r="D50" i="4" s="1"/>
  <c r="G51" i="4"/>
  <c r="G52" i="4"/>
  <c r="D52" i="4" s="1"/>
  <c r="G53" i="4"/>
  <c r="G54" i="4"/>
  <c r="D54" i="4" s="1"/>
  <c r="G55" i="4"/>
  <c r="D55" i="4" s="1"/>
  <c r="G56" i="4"/>
  <c r="D56" i="4" s="1"/>
  <c r="G57" i="4"/>
  <c r="G58" i="4"/>
  <c r="D58" i="4" s="1"/>
  <c r="G59" i="4"/>
  <c r="G60" i="4"/>
  <c r="D60" i="4" s="1"/>
  <c r="G61" i="4"/>
  <c r="D61" i="4" s="1"/>
  <c r="G62" i="4"/>
  <c r="D62" i="4" s="1"/>
  <c r="G63" i="4"/>
  <c r="G64" i="4"/>
  <c r="D64" i="4" s="1"/>
  <c r="G65" i="4"/>
  <c r="G66" i="4"/>
  <c r="D66" i="4" s="1"/>
  <c r="E4" i="1"/>
  <c r="F4" i="3" s="1"/>
  <c r="D46" i="2"/>
  <c r="D47" i="2"/>
  <c r="D48" i="2"/>
  <c r="D45" i="2"/>
  <c r="M49" i="2"/>
  <c r="J49" i="2" s="1"/>
  <c r="D49" i="2" s="1"/>
  <c r="Q64" i="2"/>
  <c r="O64" i="2" s="1"/>
  <c r="I64" i="2" s="1"/>
  <c r="C64" i="2" s="1"/>
  <c r="Q46" i="2"/>
  <c r="Q47" i="2"/>
  <c r="Q48" i="2"/>
  <c r="Q49" i="2"/>
  <c r="Q50" i="2"/>
  <c r="Q51" i="2"/>
  <c r="Q52" i="2"/>
  <c r="Q53" i="2"/>
  <c r="Q54" i="2"/>
  <c r="K54" i="2" s="1"/>
  <c r="Q55" i="2"/>
  <c r="K55" i="2" s="1"/>
  <c r="Q56" i="2"/>
  <c r="K56" i="2" s="1"/>
  <c r="Q57" i="2"/>
  <c r="K57" i="2" s="1"/>
  <c r="Q58" i="2"/>
  <c r="K58" i="2" s="1"/>
  <c r="Q59" i="2"/>
  <c r="K59" i="2" s="1"/>
  <c r="Q60" i="2"/>
  <c r="K60" i="2" s="1"/>
  <c r="Q61" i="2"/>
  <c r="K61" i="2" s="1"/>
  <c r="Q62" i="2"/>
  <c r="K62" i="2" s="1"/>
  <c r="Q63" i="2"/>
  <c r="K63" i="2" s="1"/>
  <c r="Q45" i="2"/>
  <c r="M66" i="2"/>
  <c r="J66" i="2" s="1"/>
  <c r="D66" i="2" s="1"/>
  <c r="M65" i="2"/>
  <c r="J65" i="2" s="1"/>
  <c r="D65" i="2" s="1"/>
  <c r="M64" i="2"/>
  <c r="J64" i="2" s="1"/>
  <c r="D64" i="2" s="1"/>
  <c r="M55" i="2"/>
  <c r="J55" i="2" s="1"/>
  <c r="D55" i="2" s="1"/>
  <c r="M56" i="2"/>
  <c r="J56" i="2" s="1"/>
  <c r="D56" i="2" s="1"/>
  <c r="M57" i="2"/>
  <c r="J57" i="2" s="1"/>
  <c r="D57" i="2" s="1"/>
  <c r="M58" i="2"/>
  <c r="J58" i="2" s="1"/>
  <c r="D58" i="2" s="1"/>
  <c r="M59" i="2"/>
  <c r="J59" i="2" s="1"/>
  <c r="D59" i="2" s="1"/>
  <c r="M60" i="2"/>
  <c r="J60" i="2" s="1"/>
  <c r="D60" i="2" s="1"/>
  <c r="M61" i="2"/>
  <c r="J61" i="2" s="1"/>
  <c r="D61" i="2" s="1"/>
  <c r="M62" i="2"/>
  <c r="J62" i="2" s="1"/>
  <c r="D62" i="2" s="1"/>
  <c r="M63" i="2"/>
  <c r="J63" i="2" s="1"/>
  <c r="D63" i="2" s="1"/>
  <c r="M52" i="2"/>
  <c r="J52" i="2" s="1"/>
  <c r="D52" i="2" s="1"/>
  <c r="M51" i="2"/>
  <c r="J51" i="2" s="1"/>
  <c r="D51" i="2" s="1"/>
  <c r="M50" i="2"/>
  <c r="N50" i="2" s="1"/>
  <c r="N46" i="2"/>
  <c r="N47" i="2"/>
  <c r="N48" i="2"/>
  <c r="N45" i="2"/>
  <c r="H46" i="2"/>
  <c r="I45" i="14" s="1"/>
  <c r="G45" i="14" s="1"/>
  <c r="H48" i="2"/>
  <c r="I47" i="14" s="1"/>
  <c r="G47" i="14" s="1"/>
  <c r="H49" i="2"/>
  <c r="I48" i="14" s="1"/>
  <c r="G48" i="14" s="1"/>
  <c r="H50" i="2"/>
  <c r="I49" i="14" s="1"/>
  <c r="G49" i="14" s="1"/>
  <c r="H51" i="2"/>
  <c r="I50" i="14" s="1"/>
  <c r="G50" i="14" s="1"/>
  <c r="H52" i="2"/>
  <c r="I51" i="14" s="1"/>
  <c r="G51" i="14" s="1"/>
  <c r="H53" i="2"/>
  <c r="I52" i="14" s="1"/>
  <c r="G52" i="14" s="1"/>
  <c r="H54" i="2"/>
  <c r="I53" i="14" s="1"/>
  <c r="G53" i="14" s="1"/>
  <c r="H55" i="2"/>
  <c r="H56" i="2"/>
  <c r="I55" i="14" s="1"/>
  <c r="G55" i="14" s="1"/>
  <c r="H57" i="2"/>
  <c r="I56" i="14" s="1"/>
  <c r="G56" i="14" s="1"/>
  <c r="H58" i="2"/>
  <c r="I57" i="14" s="1"/>
  <c r="G57" i="14" s="1"/>
  <c r="H59" i="2"/>
  <c r="I58" i="14" s="1"/>
  <c r="G58" i="14" s="1"/>
  <c r="H60" i="2"/>
  <c r="I59" i="14" s="1"/>
  <c r="G59" i="14" s="1"/>
  <c r="H61" i="2"/>
  <c r="I60" i="14" s="1"/>
  <c r="G60" i="14" s="1"/>
  <c r="H62" i="2"/>
  <c r="I61" i="14" s="1"/>
  <c r="G61" i="14" s="1"/>
  <c r="H63" i="2"/>
  <c r="H64" i="2"/>
  <c r="I63" i="14" s="1"/>
  <c r="H45" i="2"/>
  <c r="I44" i="14" s="1"/>
  <c r="G44" i="14" s="1"/>
  <c r="I46" i="2"/>
  <c r="C46" i="2" s="1"/>
  <c r="I47" i="2"/>
  <c r="C47" i="2" s="1"/>
  <c r="I48" i="2"/>
  <c r="C48" i="2" s="1"/>
  <c r="I49" i="2"/>
  <c r="C49" i="2" s="1"/>
  <c r="I50" i="2"/>
  <c r="C50" i="2" s="1"/>
  <c r="I51" i="2"/>
  <c r="C51" i="2" s="1"/>
  <c r="I52" i="2"/>
  <c r="C52" i="2" s="1"/>
  <c r="I53" i="2"/>
  <c r="C53" i="2" s="1"/>
  <c r="I55" i="2"/>
  <c r="C55" i="2" s="1"/>
  <c r="I56" i="2"/>
  <c r="I57" i="2"/>
  <c r="C57" i="2" s="1"/>
  <c r="I58" i="2"/>
  <c r="C58" i="2" s="1"/>
  <c r="I59" i="2"/>
  <c r="C59" i="2" s="1"/>
  <c r="I60" i="2"/>
  <c r="C60" i="2" s="1"/>
  <c r="I61" i="2"/>
  <c r="C61" i="2" s="1"/>
  <c r="I62" i="2"/>
  <c r="C62" i="2" s="1"/>
  <c r="I63" i="2"/>
  <c r="C63" i="2" s="1"/>
  <c r="I45" i="2"/>
  <c r="C45" i="2" s="1"/>
  <c r="E5" i="1"/>
  <c r="F5" i="3" s="1"/>
  <c r="E6" i="1"/>
  <c r="F6" i="3" s="1"/>
  <c r="E7" i="1"/>
  <c r="F7" i="3" s="1"/>
  <c r="E8" i="1"/>
  <c r="F8" i="3" s="1"/>
  <c r="E9" i="1"/>
  <c r="F9" i="3" s="1"/>
  <c r="E10" i="1"/>
  <c r="F10" i="3" s="1"/>
  <c r="E11" i="1"/>
  <c r="F11" i="3" s="1"/>
  <c r="E12" i="1"/>
  <c r="E13" i="1"/>
  <c r="F13" i="3" s="1"/>
  <c r="E14" i="1"/>
  <c r="F14" i="3" s="1"/>
  <c r="E15" i="1"/>
  <c r="E16" i="1"/>
  <c r="E17" i="1"/>
  <c r="F17" i="3" s="1"/>
  <c r="E18" i="1"/>
  <c r="F18" i="3" s="1"/>
  <c r="E19" i="1"/>
  <c r="F19" i="3" s="1"/>
  <c r="E20" i="1"/>
  <c r="F20" i="3" s="1"/>
  <c r="E21" i="1"/>
  <c r="F21" i="3" s="1"/>
  <c r="E22" i="1"/>
  <c r="F22" i="3" s="1"/>
  <c r="E23" i="1"/>
  <c r="F23" i="3" s="1"/>
  <c r="E24" i="1"/>
  <c r="F24" i="3" s="1"/>
  <c r="E25" i="1"/>
  <c r="E26" i="1"/>
  <c r="F26" i="3" s="1"/>
  <c r="E27" i="1"/>
  <c r="F27" i="3" s="1"/>
  <c r="E28" i="1"/>
  <c r="F28" i="3" s="1"/>
  <c r="E29" i="1"/>
  <c r="F29" i="3" s="1"/>
  <c r="E30" i="1"/>
  <c r="F30" i="3" s="1"/>
  <c r="E31" i="1"/>
  <c r="F31" i="3" s="1"/>
  <c r="E32" i="1"/>
  <c r="F32" i="3" s="1"/>
  <c r="E33" i="1"/>
  <c r="F33" i="3" s="1"/>
  <c r="E34" i="1"/>
  <c r="F34" i="3" s="1"/>
  <c r="E35" i="1"/>
  <c r="F35" i="3" s="1"/>
  <c r="E36" i="1"/>
  <c r="F36" i="3" s="1"/>
  <c r="E37" i="1"/>
  <c r="F37" i="3" s="1"/>
  <c r="E38" i="1"/>
  <c r="F38" i="3" s="1"/>
  <c r="E39" i="1"/>
  <c r="F39" i="3" s="1"/>
  <c r="E40" i="1"/>
  <c r="F40" i="3" s="1"/>
  <c r="E41" i="1"/>
  <c r="F41" i="3" s="1"/>
  <c r="E42" i="1"/>
  <c r="F42" i="3" s="1"/>
  <c r="E43" i="1"/>
  <c r="F43" i="3" s="1"/>
  <c r="E44" i="1"/>
  <c r="F44" i="3" s="1"/>
  <c r="E45" i="1"/>
  <c r="F45" i="3" s="1"/>
  <c r="E46" i="1"/>
  <c r="F46" i="3" s="1"/>
  <c r="E47" i="1"/>
  <c r="F47" i="3" s="1"/>
  <c r="E48" i="1"/>
  <c r="F48" i="3" s="1"/>
  <c r="E49" i="1"/>
  <c r="F49" i="3" s="1"/>
  <c r="E50" i="1"/>
  <c r="F50" i="3" s="1"/>
  <c r="E51" i="1"/>
  <c r="F51" i="3" s="1"/>
  <c r="E52" i="1"/>
  <c r="F52" i="3" s="1"/>
  <c r="E53" i="1"/>
  <c r="F53" i="3" s="1"/>
  <c r="E54" i="1"/>
  <c r="F54" i="3" s="1"/>
  <c r="E55" i="1"/>
  <c r="F55" i="3" s="1"/>
  <c r="E56" i="1"/>
  <c r="F56" i="3" s="1"/>
  <c r="E57" i="1"/>
  <c r="F57" i="3" s="1"/>
  <c r="E58" i="1"/>
  <c r="F58" i="3" s="1"/>
  <c r="E59" i="1"/>
  <c r="F59" i="3" s="1"/>
  <c r="E60" i="1"/>
  <c r="F60" i="3" s="1"/>
  <c r="E61" i="1"/>
  <c r="F61" i="3" s="1"/>
  <c r="E62" i="1"/>
  <c r="F62" i="3" s="1"/>
  <c r="E63" i="1"/>
  <c r="F63" i="3" s="1"/>
  <c r="E64" i="1"/>
  <c r="F64" i="3" s="1"/>
  <c r="E65" i="1"/>
  <c r="F65" i="3" s="1"/>
  <c r="D5" i="1"/>
  <c r="E5" i="3" s="1"/>
  <c r="D6" i="1"/>
  <c r="E6" i="3" s="1"/>
  <c r="D7" i="1"/>
  <c r="E7" i="3" s="1"/>
  <c r="D8" i="1"/>
  <c r="E8" i="3" s="1"/>
  <c r="D9" i="1"/>
  <c r="E9" i="3" s="1"/>
  <c r="D10" i="1"/>
  <c r="E10" i="3" s="1"/>
  <c r="D11" i="1"/>
  <c r="E11" i="3" s="1"/>
  <c r="D12" i="1"/>
  <c r="E12" i="3" s="1"/>
  <c r="D13" i="1"/>
  <c r="E13" i="3" s="1"/>
  <c r="D14" i="1"/>
  <c r="E14" i="3" s="1"/>
  <c r="D15" i="1"/>
  <c r="E15" i="3" s="1"/>
  <c r="D16" i="1"/>
  <c r="E16" i="3" s="1"/>
  <c r="D17" i="1"/>
  <c r="E17" i="3" s="1"/>
  <c r="D18" i="1"/>
  <c r="E18" i="3" s="1"/>
  <c r="D19" i="1"/>
  <c r="E19" i="3" s="1"/>
  <c r="D20" i="1"/>
  <c r="E20" i="3" s="1"/>
  <c r="D21" i="1"/>
  <c r="E21" i="3" s="1"/>
  <c r="D22" i="1"/>
  <c r="E22" i="3" s="1"/>
  <c r="D23" i="1"/>
  <c r="E23" i="3" s="1"/>
  <c r="D24" i="1"/>
  <c r="E24" i="3" s="1"/>
  <c r="D25" i="1"/>
  <c r="E25" i="3" s="1"/>
  <c r="D26" i="1"/>
  <c r="E26" i="3" s="1"/>
  <c r="D27" i="1"/>
  <c r="E27" i="3" s="1"/>
  <c r="D28" i="1"/>
  <c r="E28" i="3" s="1"/>
  <c r="D29" i="1"/>
  <c r="E29" i="3" s="1"/>
  <c r="D30" i="1"/>
  <c r="E30" i="3" s="1"/>
  <c r="D31" i="1"/>
  <c r="E31" i="3" s="1"/>
  <c r="D32" i="1"/>
  <c r="E32" i="3" s="1"/>
  <c r="D33" i="1"/>
  <c r="E33" i="3" s="1"/>
  <c r="D34" i="1"/>
  <c r="E34" i="3" s="1"/>
  <c r="D35" i="1"/>
  <c r="E35" i="3" s="1"/>
  <c r="D36" i="1"/>
  <c r="E36" i="3" s="1"/>
  <c r="D37" i="1"/>
  <c r="E37" i="3" s="1"/>
  <c r="D38" i="1"/>
  <c r="E38" i="3" s="1"/>
  <c r="D39" i="1"/>
  <c r="E39" i="3" s="1"/>
  <c r="D40" i="1"/>
  <c r="E40" i="3" s="1"/>
  <c r="D41" i="1"/>
  <c r="E41" i="3" s="1"/>
  <c r="D42" i="1"/>
  <c r="E42" i="3" s="1"/>
  <c r="D43" i="1"/>
  <c r="E43" i="3" s="1"/>
  <c r="D44" i="1"/>
  <c r="D45" i="1"/>
  <c r="D46" i="1"/>
  <c r="D47" i="1"/>
  <c r="D48" i="1"/>
  <c r="D49" i="1"/>
  <c r="D50" i="1"/>
  <c r="D51" i="1"/>
  <c r="D52" i="1"/>
  <c r="D53" i="1"/>
  <c r="D54" i="1"/>
  <c r="D55" i="1"/>
  <c r="D56" i="1"/>
  <c r="D57" i="1"/>
  <c r="D58" i="1"/>
  <c r="D59" i="1"/>
  <c r="D60" i="1"/>
  <c r="D61" i="1"/>
  <c r="D62" i="1"/>
  <c r="D63" i="1"/>
  <c r="D64" i="1"/>
  <c r="D65" i="1"/>
  <c r="C36" i="1"/>
  <c r="C37" i="1"/>
  <c r="C38" i="1"/>
  <c r="C39" i="1"/>
  <c r="C40" i="1"/>
  <c r="C43" i="1"/>
  <c r="C44" i="1"/>
  <c r="C45" i="1"/>
  <c r="C46" i="1"/>
  <c r="C47" i="1"/>
  <c r="C48" i="1"/>
  <c r="C49" i="1"/>
  <c r="C50" i="1"/>
  <c r="C51" i="1"/>
  <c r="C52" i="1"/>
  <c r="C53" i="1"/>
  <c r="C54" i="1"/>
  <c r="C55" i="1"/>
  <c r="C56" i="1"/>
  <c r="C57" i="1"/>
  <c r="C58" i="1"/>
  <c r="C59" i="1"/>
  <c r="C60" i="1"/>
  <c r="C61" i="1"/>
  <c r="C62" i="1"/>
  <c r="C63" i="1"/>
  <c r="C64" i="1"/>
  <c r="C65" i="1"/>
  <c r="F5" i="1"/>
  <c r="C5" i="1" s="1"/>
  <c r="F6" i="1"/>
  <c r="C6" i="1" s="1"/>
  <c r="F7" i="1"/>
  <c r="C7" i="1" s="1"/>
  <c r="F8" i="1"/>
  <c r="C8" i="1" s="1"/>
  <c r="F9" i="1"/>
  <c r="C9" i="1" s="1"/>
  <c r="F10" i="1"/>
  <c r="C10" i="1" s="1"/>
  <c r="F11" i="1"/>
  <c r="C11" i="1" s="1"/>
  <c r="F12" i="1"/>
  <c r="C12" i="1" s="1"/>
  <c r="F13" i="1"/>
  <c r="C13" i="1" s="1"/>
  <c r="F14" i="1"/>
  <c r="C14" i="1" s="1"/>
  <c r="F15" i="1"/>
  <c r="C15" i="1" s="1"/>
  <c r="F16" i="1"/>
  <c r="C16" i="1" s="1"/>
  <c r="F17" i="1"/>
  <c r="C17" i="1" s="1"/>
  <c r="F18" i="1"/>
  <c r="C18" i="1" s="1"/>
  <c r="F19" i="1"/>
  <c r="C19" i="1" s="1"/>
  <c r="F20" i="1"/>
  <c r="C20" i="1" s="1"/>
  <c r="F21" i="1"/>
  <c r="C21" i="1" s="1"/>
  <c r="F22" i="1"/>
  <c r="C22" i="1" s="1"/>
  <c r="F23" i="1"/>
  <c r="C23" i="1" s="1"/>
  <c r="F24" i="1"/>
  <c r="C24" i="1" s="1"/>
  <c r="F25" i="1"/>
  <c r="C25" i="1" s="1"/>
  <c r="F26" i="1"/>
  <c r="C26" i="1" s="1"/>
  <c r="F27" i="1"/>
  <c r="C27" i="1" s="1"/>
  <c r="F28" i="1"/>
  <c r="C28" i="1" s="1"/>
  <c r="F29" i="1"/>
  <c r="C29" i="1" s="1"/>
  <c r="F30" i="1"/>
  <c r="C30" i="1" s="1"/>
  <c r="F31" i="1"/>
  <c r="C31" i="1" s="1"/>
  <c r="F32" i="1"/>
  <c r="C32" i="1" s="1"/>
  <c r="F33" i="1"/>
  <c r="C33" i="1" s="1"/>
  <c r="F34" i="1"/>
  <c r="C34" i="1" s="1"/>
  <c r="F35" i="1"/>
  <c r="C35" i="1" s="1"/>
  <c r="F4" i="1"/>
  <c r="C4" i="1" s="1"/>
  <c r="W29" i="8" l="1"/>
  <c r="AC29" i="8"/>
  <c r="W35" i="8"/>
  <c r="AC35" i="8"/>
  <c r="Z46" i="8"/>
  <c r="X46" i="8" s="1"/>
  <c r="K49" i="7"/>
  <c r="K57" i="7"/>
  <c r="J60" i="7"/>
  <c r="W28" i="8"/>
  <c r="AC28" i="8"/>
  <c r="W30" i="8"/>
  <c r="AC30" i="8"/>
  <c r="AA30" i="8" s="1"/>
  <c r="W40" i="8"/>
  <c r="AC40" i="8"/>
  <c r="W44" i="8"/>
  <c r="AC44" i="8"/>
  <c r="Y29" i="8"/>
  <c r="Z29" i="8"/>
  <c r="Z53" i="8"/>
  <c r="V29" i="8"/>
  <c r="AB29" i="8"/>
  <c r="V35" i="8"/>
  <c r="AB35" i="8"/>
  <c r="AA35" i="8" s="1"/>
  <c r="K38" i="7"/>
  <c r="W38" i="8"/>
  <c r="AC38" i="8"/>
  <c r="Y31" i="8"/>
  <c r="Y35" i="8"/>
  <c r="Y37" i="8"/>
  <c r="Y51" i="8"/>
  <c r="Y53" i="8"/>
  <c r="J56" i="7"/>
  <c r="J59" i="7"/>
  <c r="Y42" i="8"/>
  <c r="V42" i="8"/>
  <c r="AB42" i="8"/>
  <c r="AA42" i="8" s="1"/>
  <c r="V52" i="8"/>
  <c r="AB52" i="8"/>
  <c r="K40" i="7"/>
  <c r="K48" i="7"/>
  <c r="J51" i="7"/>
  <c r="Y52" i="8"/>
  <c r="X52" i="8" s="1"/>
  <c r="K36" i="7"/>
  <c r="J47" i="7"/>
  <c r="AB36" i="8"/>
  <c r="J52" i="7"/>
  <c r="W36" i="8"/>
  <c r="W49" i="8"/>
  <c r="AC49" i="8"/>
  <c r="V45" i="8"/>
  <c r="J44" i="7"/>
  <c r="AC36" i="8"/>
  <c r="Z35" i="8"/>
  <c r="W46" i="8"/>
  <c r="AC46" i="8"/>
  <c r="J49" i="7"/>
  <c r="J57" i="7"/>
  <c r="K41" i="7"/>
  <c r="W48" i="8"/>
  <c r="AC48" i="8"/>
  <c r="Y45" i="8"/>
  <c r="Y47" i="8"/>
  <c r="K39" i="7"/>
  <c r="Z19" i="8"/>
  <c r="Z45" i="8"/>
  <c r="Z55" i="8"/>
  <c r="AB45" i="8"/>
  <c r="V47" i="8"/>
  <c r="AB47" i="8"/>
  <c r="V57" i="8"/>
  <c r="AB57" i="8"/>
  <c r="AA57" i="8" s="1"/>
  <c r="W50" i="8"/>
  <c r="AC50" i="8"/>
  <c r="W52" i="8"/>
  <c r="AC52" i="8"/>
  <c r="W54" i="8"/>
  <c r="U54" i="8" s="1"/>
  <c r="AC54" i="8"/>
  <c r="AA54" i="8" s="1"/>
  <c r="W60" i="8"/>
  <c r="AC43" i="8"/>
  <c r="AA43" i="8" s="1"/>
  <c r="E47" i="3"/>
  <c r="Y55" i="8"/>
  <c r="K12" i="7"/>
  <c r="K18" i="7"/>
  <c r="K26" i="7"/>
  <c r="W39" i="8"/>
  <c r="AC39" i="8"/>
  <c r="AA39" i="8" s="1"/>
  <c r="W45" i="8"/>
  <c r="AC45" i="8"/>
  <c r="W51" i="8"/>
  <c r="AC51" i="8"/>
  <c r="W53" i="8"/>
  <c r="AC53" i="8"/>
  <c r="AA53" i="8" s="1"/>
  <c r="W55" i="8"/>
  <c r="Y38" i="8"/>
  <c r="Y48" i="8"/>
  <c r="X48" i="8" s="1"/>
  <c r="Y54" i="8"/>
  <c r="X54" i="8" s="1"/>
  <c r="V51" i="8"/>
  <c r="AB51" i="8"/>
  <c r="AA51" i="8" s="1"/>
  <c r="Y60" i="8"/>
  <c r="X60" i="8" s="1"/>
  <c r="K32" i="7"/>
  <c r="K30" i="7"/>
  <c r="C23" i="5"/>
  <c r="Z47" i="8"/>
  <c r="Z57" i="8"/>
  <c r="Z59" i="8"/>
  <c r="V56" i="8"/>
  <c r="AB56" i="8"/>
  <c r="W56" i="8"/>
  <c r="AC56" i="8"/>
  <c r="J29" i="7"/>
  <c r="J37" i="7"/>
  <c r="V55" i="8"/>
  <c r="AB55" i="8"/>
  <c r="V59" i="8"/>
  <c r="U59" i="8" s="1"/>
  <c r="AB59" i="8"/>
  <c r="J21" i="7"/>
  <c r="J35" i="7"/>
  <c r="J43" i="7"/>
  <c r="J33" i="7"/>
  <c r="J41" i="7"/>
  <c r="J31" i="7"/>
  <c r="J39" i="7"/>
  <c r="J27" i="7"/>
  <c r="AB58" i="8"/>
  <c r="W58" i="8"/>
  <c r="U58" i="8" s="1"/>
  <c r="AC58" i="8"/>
  <c r="AC60" i="8"/>
  <c r="O40" i="9"/>
  <c r="O36" i="9"/>
  <c r="AA24" i="8"/>
  <c r="U28" i="8"/>
  <c r="AA28" i="8"/>
  <c r="U40" i="8"/>
  <c r="AA40" i="8"/>
  <c r="U42" i="8"/>
  <c r="V60" i="8"/>
  <c r="AB60" i="8"/>
  <c r="Y57" i="8"/>
  <c r="Y59" i="8"/>
  <c r="AD58" i="8"/>
  <c r="AD60" i="8"/>
  <c r="AD62" i="8"/>
  <c r="E45" i="3"/>
  <c r="K46" i="2"/>
  <c r="E46" i="2" s="1"/>
  <c r="G45" i="3" s="1"/>
  <c r="E56" i="2"/>
  <c r="G55" i="3" s="1"/>
  <c r="K35" i="7"/>
  <c r="J38" i="7"/>
  <c r="K43" i="7"/>
  <c r="J46" i="7"/>
  <c r="I46" i="7" s="1"/>
  <c r="K64" i="2"/>
  <c r="E64" i="2" s="1"/>
  <c r="G63" i="3" s="1"/>
  <c r="K31" i="7"/>
  <c r="I45" i="7"/>
  <c r="I53" i="7"/>
  <c r="I61" i="7"/>
  <c r="AA5" i="8"/>
  <c r="AA7" i="8"/>
  <c r="AA9" i="8"/>
  <c r="AA11" i="8"/>
  <c r="J14" i="7"/>
  <c r="U30" i="8"/>
  <c r="U32" i="8"/>
  <c r="AA32" i="8"/>
  <c r="U34" i="8"/>
  <c r="O37" i="9"/>
  <c r="E44" i="3"/>
  <c r="D11" i="3"/>
  <c r="K45" i="2"/>
  <c r="E45" i="2" s="1"/>
  <c r="G44" i="3" s="1"/>
  <c r="F34" i="4"/>
  <c r="K33" i="10" s="1"/>
  <c r="J33" i="10" s="1"/>
  <c r="J7" i="7"/>
  <c r="Y34" i="8"/>
  <c r="X58" i="8"/>
  <c r="AG58" i="8"/>
  <c r="E46" i="3"/>
  <c r="O56" i="8"/>
  <c r="E16" i="8"/>
  <c r="K14" i="7"/>
  <c r="N51" i="2"/>
  <c r="K51" i="2" s="1"/>
  <c r="J23" i="7"/>
  <c r="K28" i="7"/>
  <c r="Q65" i="2"/>
  <c r="O65" i="2" s="1"/>
  <c r="I65" i="2" s="1"/>
  <c r="C65" i="2" s="1"/>
  <c r="O38" i="8"/>
  <c r="E14" i="8"/>
  <c r="E6" i="8"/>
  <c r="I5" i="10" s="1"/>
  <c r="J15" i="7"/>
  <c r="I34" i="7"/>
  <c r="I42" i="7"/>
  <c r="I50" i="7"/>
  <c r="I58" i="7"/>
  <c r="I66" i="7"/>
  <c r="AD6" i="8"/>
  <c r="AD8" i="8"/>
  <c r="AD10" i="8"/>
  <c r="AD12" i="8"/>
  <c r="AD14" i="8"/>
  <c r="AD16" i="8"/>
  <c r="AD18" i="8"/>
  <c r="AD20" i="8"/>
  <c r="AD22" i="8"/>
  <c r="AD28" i="8"/>
  <c r="AD30" i="8"/>
  <c r="AD32" i="8"/>
  <c r="AD34" i="8"/>
  <c r="H60" i="7"/>
  <c r="H62" i="7"/>
  <c r="H64" i="7"/>
  <c r="AD64" i="8"/>
  <c r="G65" i="7"/>
  <c r="H66" i="7"/>
  <c r="AD66" i="8"/>
  <c r="C26" i="9"/>
  <c r="Q26" i="8" s="1"/>
  <c r="K48" i="2"/>
  <c r="E48" i="2" s="1"/>
  <c r="G47" i="3" s="1"/>
  <c r="K47" i="2"/>
  <c r="E58" i="2"/>
  <c r="G57" i="3" s="1"/>
  <c r="F60" i="4"/>
  <c r="K59" i="10" s="1"/>
  <c r="J59" i="10" s="1"/>
  <c r="F35" i="4"/>
  <c r="K34" i="10" s="1"/>
  <c r="J34" i="10" s="1"/>
  <c r="O60" i="8"/>
  <c r="F49" i="4"/>
  <c r="K48" i="10" s="1"/>
  <c r="J48" i="10" s="1"/>
  <c r="O59" i="8"/>
  <c r="O39" i="9"/>
  <c r="O42" i="8"/>
  <c r="H49" i="7"/>
  <c r="H51" i="7"/>
  <c r="H53" i="7"/>
  <c r="H55" i="7"/>
  <c r="H57" i="7"/>
  <c r="H59" i="7"/>
  <c r="H61" i="7"/>
  <c r="H63" i="7"/>
  <c r="H65" i="7"/>
  <c r="J11" i="7"/>
  <c r="K22" i="7"/>
  <c r="J25" i="7"/>
  <c r="K13" i="7"/>
  <c r="K17" i="7"/>
  <c r="AA34" i="8"/>
  <c r="U36" i="8"/>
  <c r="AA36" i="8"/>
  <c r="U38" i="8"/>
  <c r="AA38" i="8"/>
  <c r="E55" i="3"/>
  <c r="N49" i="2"/>
  <c r="K49" i="2" s="1"/>
  <c r="E49" i="2" s="1"/>
  <c r="G48" i="3" s="1"/>
  <c r="F24" i="4"/>
  <c r="K23" i="10" s="1"/>
  <c r="J23" i="10" s="1"/>
  <c r="F21" i="4"/>
  <c r="K20" i="10" s="1"/>
  <c r="J20" i="10" s="1"/>
  <c r="O17" i="8"/>
  <c r="O9" i="8"/>
  <c r="X40" i="8"/>
  <c r="X42" i="8"/>
  <c r="X44" i="8"/>
  <c r="X50" i="8"/>
  <c r="X56" i="8"/>
  <c r="G59" i="7"/>
  <c r="AG60" i="8"/>
  <c r="G61" i="7"/>
  <c r="AG62" i="8"/>
  <c r="G63" i="7"/>
  <c r="AG64" i="8"/>
  <c r="F39" i="4"/>
  <c r="K38" i="10" s="1"/>
  <c r="J38" i="10" s="1"/>
  <c r="C6" i="5"/>
  <c r="K5" i="7"/>
  <c r="K19" i="7"/>
  <c r="J22" i="7"/>
  <c r="K27" i="7"/>
  <c r="J30" i="7"/>
  <c r="I54" i="7"/>
  <c r="I62" i="7"/>
  <c r="AD5" i="8"/>
  <c r="H7" i="7"/>
  <c r="H9" i="7"/>
  <c r="H11" i="7"/>
  <c r="H13" i="7"/>
  <c r="H15" i="7"/>
  <c r="H17" i="7"/>
  <c r="F57" i="4"/>
  <c r="K56" i="10" s="1"/>
  <c r="J56" i="10" s="1"/>
  <c r="F53" i="4"/>
  <c r="K52" i="10" s="1"/>
  <c r="J52" i="10" s="1"/>
  <c r="O14" i="8"/>
  <c r="O6" i="8"/>
  <c r="G14" i="5"/>
  <c r="F14" i="5" s="1"/>
  <c r="C14" i="5" s="1"/>
  <c r="C20" i="5"/>
  <c r="E8" i="8"/>
  <c r="M9" i="7"/>
  <c r="N11" i="7"/>
  <c r="J6" i="7"/>
  <c r="K11" i="7"/>
  <c r="J17" i="7"/>
  <c r="J20" i="7"/>
  <c r="K25" i="7"/>
  <c r="J28" i="7"/>
  <c r="K33" i="7"/>
  <c r="J36" i="7"/>
  <c r="I36" i="7" s="1"/>
  <c r="I44" i="7"/>
  <c r="I52" i="7"/>
  <c r="I60" i="7"/>
  <c r="G18" i="5"/>
  <c r="D18" i="5" s="1"/>
  <c r="G54" i="7"/>
  <c r="G58" i="7"/>
  <c r="Y61" i="8"/>
  <c r="G62" i="7"/>
  <c r="G66" i="7"/>
  <c r="D26" i="3"/>
  <c r="D10" i="3"/>
  <c r="K50" i="2"/>
  <c r="E50" i="2" s="1"/>
  <c r="G49" i="3" s="1"/>
  <c r="O52" i="8"/>
  <c r="O44" i="8"/>
  <c r="O28" i="8"/>
  <c r="C4" i="5"/>
  <c r="M11" i="7"/>
  <c r="N13" i="7"/>
  <c r="K9" i="7"/>
  <c r="J12" i="7"/>
  <c r="J18" i="7"/>
  <c r="K23" i="7"/>
  <c r="J26" i="7"/>
  <c r="H6" i="7"/>
  <c r="H8" i="7"/>
  <c r="H10" i="7"/>
  <c r="H12" i="7"/>
  <c r="H42" i="7"/>
  <c r="H44" i="7"/>
  <c r="H46" i="7"/>
  <c r="H48" i="7"/>
  <c r="H50" i="7"/>
  <c r="H52" i="7"/>
  <c r="H54" i="7"/>
  <c r="H56" i="7"/>
  <c r="H58" i="7"/>
  <c r="O43" i="8"/>
  <c r="C9" i="5"/>
  <c r="C22" i="5"/>
  <c r="E13" i="8"/>
  <c r="M12" i="7"/>
  <c r="N14" i="7"/>
  <c r="K15" i="7"/>
  <c r="AA13" i="8"/>
  <c r="AA15" i="8"/>
  <c r="AA17" i="8"/>
  <c r="AA19" i="8"/>
  <c r="U23" i="8"/>
  <c r="AA23" i="8"/>
  <c r="U25" i="8"/>
  <c r="AA25" i="8"/>
  <c r="U27" i="8"/>
  <c r="AA27" i="8"/>
  <c r="U29" i="8"/>
  <c r="AA29" i="8"/>
  <c r="U31" i="8"/>
  <c r="AA31" i="8"/>
  <c r="U33" i="8"/>
  <c r="AA33" i="8"/>
  <c r="U37" i="8"/>
  <c r="AA37" i="8"/>
  <c r="U39" i="8"/>
  <c r="U41" i="8"/>
  <c r="AA41" i="8"/>
  <c r="U43" i="8"/>
  <c r="U47" i="8"/>
  <c r="AA47" i="8"/>
  <c r="U49" i="8"/>
  <c r="AA49" i="8"/>
  <c r="U51" i="8"/>
  <c r="U53" i="8"/>
  <c r="V61" i="8"/>
  <c r="AB61" i="8"/>
  <c r="Q25" i="8"/>
  <c r="O25" i="8" s="1"/>
  <c r="G36" i="9"/>
  <c r="G40" i="9"/>
  <c r="E57" i="3"/>
  <c r="E56" i="3"/>
  <c r="D40" i="3"/>
  <c r="D24" i="3"/>
  <c r="D8" i="3"/>
  <c r="E61" i="2"/>
  <c r="G60" i="3" s="1"/>
  <c r="O34" i="8"/>
  <c r="AC55" i="8"/>
  <c r="AA55" i="8" s="1"/>
  <c r="W61" i="8"/>
  <c r="AC61" i="8"/>
  <c r="G39" i="9"/>
  <c r="S17" i="8"/>
  <c r="M17" i="7"/>
  <c r="S25" i="8"/>
  <c r="M25" i="7"/>
  <c r="M33" i="7"/>
  <c r="S33" i="8"/>
  <c r="S41" i="8"/>
  <c r="M41" i="7"/>
  <c r="S49" i="8"/>
  <c r="M49" i="7"/>
  <c r="S57" i="8"/>
  <c r="M57" i="7"/>
  <c r="T19" i="8"/>
  <c r="E19" i="8" s="1"/>
  <c r="I18" i="10" s="1"/>
  <c r="N19" i="7"/>
  <c r="T27" i="8"/>
  <c r="E27" i="8" s="1"/>
  <c r="I26" i="10" s="1"/>
  <c r="N27" i="7"/>
  <c r="T35" i="8"/>
  <c r="N35" i="7"/>
  <c r="T44" i="8"/>
  <c r="N44" i="7"/>
  <c r="T52" i="8"/>
  <c r="N52" i="7"/>
  <c r="T60" i="8"/>
  <c r="N60" i="7"/>
  <c r="F15" i="3"/>
  <c r="G15" i="5"/>
  <c r="E60" i="3"/>
  <c r="F25" i="3"/>
  <c r="D25" i="3" s="1"/>
  <c r="G25" i="5"/>
  <c r="E59" i="3"/>
  <c r="E51" i="3"/>
  <c r="D32" i="3"/>
  <c r="F16" i="3"/>
  <c r="D16" i="3" s="1"/>
  <c r="G16" i="5"/>
  <c r="J50" i="2"/>
  <c r="D50" i="2" s="1"/>
  <c r="E49" i="3" s="1"/>
  <c r="E57" i="2"/>
  <c r="G56" i="3" s="1"/>
  <c r="F43" i="4"/>
  <c r="K42" i="10" s="1"/>
  <c r="J42" i="10" s="1"/>
  <c r="F19" i="4"/>
  <c r="K18" i="10" s="1"/>
  <c r="J18" i="10" s="1"/>
  <c r="F31" i="4"/>
  <c r="K30" i="10" s="1"/>
  <c r="J30" i="10" s="1"/>
  <c r="F36" i="4"/>
  <c r="K35" i="10" s="1"/>
  <c r="J35" i="10" s="1"/>
  <c r="F28" i="4"/>
  <c r="K27" i="10" s="1"/>
  <c r="J27" i="10" s="1"/>
  <c r="O24" i="8"/>
  <c r="O16" i="8"/>
  <c r="O8" i="8"/>
  <c r="G19" i="5"/>
  <c r="E58" i="3"/>
  <c r="E50" i="3"/>
  <c r="F26" i="4"/>
  <c r="K25" i="10" s="1"/>
  <c r="J25" i="10" s="1"/>
  <c r="G26" i="8"/>
  <c r="F26" i="8" s="1"/>
  <c r="F38" i="4"/>
  <c r="K37" i="10" s="1"/>
  <c r="J37" i="10" s="1"/>
  <c r="F30" i="4"/>
  <c r="K29" i="10" s="1"/>
  <c r="J29" i="10" s="1"/>
  <c r="C21" i="5"/>
  <c r="S19" i="8"/>
  <c r="M19" i="7"/>
  <c r="S27" i="8"/>
  <c r="M27" i="7"/>
  <c r="S35" i="8"/>
  <c r="M35" i="7"/>
  <c r="S43" i="8"/>
  <c r="M43" i="7"/>
  <c r="S51" i="8"/>
  <c r="M51" i="7"/>
  <c r="S59" i="8"/>
  <c r="M59" i="7"/>
  <c r="N5" i="7"/>
  <c r="N21" i="7"/>
  <c r="T29" i="8"/>
  <c r="E29" i="8" s="1"/>
  <c r="I28" i="10" s="1"/>
  <c r="N29" i="7"/>
  <c r="T37" i="8"/>
  <c r="N37" i="7"/>
  <c r="N46" i="7"/>
  <c r="T46" i="8"/>
  <c r="T54" i="8"/>
  <c r="N54" i="7"/>
  <c r="N62" i="7"/>
  <c r="H14" i="7"/>
  <c r="G10" i="5"/>
  <c r="S20" i="8"/>
  <c r="M20" i="7"/>
  <c r="S28" i="8"/>
  <c r="M28" i="7"/>
  <c r="S36" i="8"/>
  <c r="M36" i="7"/>
  <c r="S44" i="8"/>
  <c r="M44" i="7"/>
  <c r="S52" i="8"/>
  <c r="M52" i="7"/>
  <c r="S60" i="8"/>
  <c r="M60" i="7"/>
  <c r="N6" i="7"/>
  <c r="N22" i="7"/>
  <c r="T30" i="8"/>
  <c r="E30" i="8" s="1"/>
  <c r="I29" i="10" s="1"/>
  <c r="N30" i="7"/>
  <c r="T38" i="8"/>
  <c r="N38" i="7"/>
  <c r="T47" i="8"/>
  <c r="N47" i="7"/>
  <c r="N55" i="7"/>
  <c r="T55" i="8"/>
  <c r="N63" i="7"/>
  <c r="E63" i="7" s="1"/>
  <c r="N62" i="14" s="1"/>
  <c r="E65" i="3"/>
  <c r="D9" i="3"/>
  <c r="F33" i="4"/>
  <c r="K32" i="10" s="1"/>
  <c r="J32" i="10" s="1"/>
  <c r="G33" i="8"/>
  <c r="G9" i="8"/>
  <c r="F9" i="8" s="1"/>
  <c r="F9" i="4"/>
  <c r="K8" i="10" s="1"/>
  <c r="J8" i="10" s="1"/>
  <c r="F25" i="4"/>
  <c r="K24" i="10" s="1"/>
  <c r="J24" i="10" s="1"/>
  <c r="F65" i="4"/>
  <c r="K64" i="10" s="1"/>
  <c r="J64" i="10" s="1"/>
  <c r="F45" i="4"/>
  <c r="K44" i="10" s="1"/>
  <c r="J44" i="10" s="1"/>
  <c r="F50" i="4"/>
  <c r="K49" i="10" s="1"/>
  <c r="J49" i="10" s="1"/>
  <c r="F42" i="4"/>
  <c r="K41" i="10" s="1"/>
  <c r="J41" i="10" s="1"/>
  <c r="I62" i="14"/>
  <c r="G62" i="14" s="1"/>
  <c r="E63" i="2"/>
  <c r="G62" i="3" s="1"/>
  <c r="I54" i="14"/>
  <c r="G54" i="14" s="1"/>
  <c r="E55" i="2"/>
  <c r="G54" i="3" s="1"/>
  <c r="K65" i="2"/>
  <c r="E62" i="2"/>
  <c r="G61" i="3" s="1"/>
  <c r="E51" i="2"/>
  <c r="G50" i="3" s="1"/>
  <c r="F20" i="4"/>
  <c r="K19" i="10" s="1"/>
  <c r="J19" i="10" s="1"/>
  <c r="F48" i="4"/>
  <c r="K47" i="10" s="1"/>
  <c r="J47" i="10" s="1"/>
  <c r="F40" i="4"/>
  <c r="K39" i="10" s="1"/>
  <c r="J39" i="10" s="1"/>
  <c r="F52" i="4"/>
  <c r="K51" i="10" s="1"/>
  <c r="J51" i="10" s="1"/>
  <c r="F44" i="4"/>
  <c r="K43" i="10" s="1"/>
  <c r="J43" i="10" s="1"/>
  <c r="O13" i="8"/>
  <c r="G11" i="5"/>
  <c r="D11" i="5" s="1"/>
  <c r="E64" i="3"/>
  <c r="E48" i="3"/>
  <c r="E63" i="3"/>
  <c r="D39" i="3"/>
  <c r="F12" i="3"/>
  <c r="D12" i="3" s="1"/>
  <c r="G12" i="5"/>
  <c r="H65" i="2"/>
  <c r="F18" i="4"/>
  <c r="K17" i="10" s="1"/>
  <c r="J17" i="10" s="1"/>
  <c r="G63" i="8"/>
  <c r="F63" i="8" s="1"/>
  <c r="F63" i="4"/>
  <c r="K62" i="10" s="1"/>
  <c r="J62" i="10" s="1"/>
  <c r="F51" i="4"/>
  <c r="K50" i="10" s="1"/>
  <c r="J50" i="10" s="1"/>
  <c r="F59" i="4"/>
  <c r="K58" i="10" s="1"/>
  <c r="J58" i="10" s="1"/>
  <c r="F10" i="4"/>
  <c r="K9" i="10" s="1"/>
  <c r="J9" i="10" s="1"/>
  <c r="F64" i="4"/>
  <c r="K63" i="10" s="1"/>
  <c r="J63" i="10" s="1"/>
  <c r="F56" i="4"/>
  <c r="K55" i="10" s="1"/>
  <c r="J55" i="10" s="1"/>
  <c r="F32" i="4"/>
  <c r="K31" i="10" s="1"/>
  <c r="J31" i="10" s="1"/>
  <c r="G13" i="5"/>
  <c r="E62" i="3"/>
  <c r="E54" i="3"/>
  <c r="D38" i="3"/>
  <c r="H66" i="2"/>
  <c r="E60" i="2"/>
  <c r="G59" i="3" s="1"/>
  <c r="F17" i="4"/>
  <c r="K16" i="10" s="1"/>
  <c r="J16" i="10" s="1"/>
  <c r="E10" i="8"/>
  <c r="M7" i="7"/>
  <c r="M15" i="7"/>
  <c r="S23" i="8"/>
  <c r="D23" i="8" s="1"/>
  <c r="H22" i="10" s="1"/>
  <c r="M23" i="7"/>
  <c r="S31" i="8"/>
  <c r="D31" i="8" s="1"/>
  <c r="H30" i="10" s="1"/>
  <c r="M31" i="7"/>
  <c r="S39" i="8"/>
  <c r="M39" i="7"/>
  <c r="S47" i="8"/>
  <c r="M47" i="7"/>
  <c r="S55" i="8"/>
  <c r="M55" i="7"/>
  <c r="M63" i="7"/>
  <c r="N9" i="7"/>
  <c r="T17" i="8"/>
  <c r="E17" i="8" s="1"/>
  <c r="I16" i="10" s="1"/>
  <c r="N17" i="7"/>
  <c r="T25" i="8"/>
  <c r="N25" i="7"/>
  <c r="T33" i="8"/>
  <c r="E33" i="8" s="1"/>
  <c r="I32" i="10" s="1"/>
  <c r="N33" i="7"/>
  <c r="T42" i="8"/>
  <c r="N42" i="7"/>
  <c r="T50" i="8"/>
  <c r="N50" i="7"/>
  <c r="T58" i="8"/>
  <c r="E58" i="8" s="1"/>
  <c r="I57" i="10" s="1"/>
  <c r="N58" i="7"/>
  <c r="J8" i="7"/>
  <c r="K16" i="7"/>
  <c r="H5" i="7"/>
  <c r="AD7" i="8"/>
  <c r="AD9" i="8"/>
  <c r="AD11" i="8"/>
  <c r="AD13" i="8"/>
  <c r="E61" i="3"/>
  <c r="D18" i="3"/>
  <c r="N52" i="2"/>
  <c r="K52" i="2" s="1"/>
  <c r="E52" i="2" s="1"/>
  <c r="G51" i="3" s="1"/>
  <c r="E54" i="2"/>
  <c r="G53" i="3" s="1"/>
  <c r="E59" i="2"/>
  <c r="G58" i="3" s="1"/>
  <c r="F61" i="4"/>
  <c r="K60" i="10" s="1"/>
  <c r="J60" i="10" s="1"/>
  <c r="F29" i="4"/>
  <c r="K28" i="10" s="1"/>
  <c r="J28" i="10" s="1"/>
  <c r="G29" i="8"/>
  <c r="F37" i="4"/>
  <c r="K36" i="10" s="1"/>
  <c r="J36" i="10" s="1"/>
  <c r="F16" i="4"/>
  <c r="K15" i="10" s="1"/>
  <c r="J15" i="10" s="1"/>
  <c r="F46" i="4"/>
  <c r="K45" i="10" s="1"/>
  <c r="J45" i="10" s="1"/>
  <c r="F14" i="4"/>
  <c r="K13" i="10" s="1"/>
  <c r="J13" i="10" s="1"/>
  <c r="G17" i="5"/>
  <c r="C5" i="5"/>
  <c r="E5" i="8"/>
  <c r="I4" i="10" s="1"/>
  <c r="E9" i="8"/>
  <c r="I8" i="10" s="1"/>
  <c r="M8" i="7"/>
  <c r="M16" i="7"/>
  <c r="M24" i="7"/>
  <c r="S24" i="8"/>
  <c r="D24" i="8" s="1"/>
  <c r="H23" i="10" s="1"/>
  <c r="S32" i="8"/>
  <c r="D32" i="8" s="1"/>
  <c r="H31" i="10" s="1"/>
  <c r="M32" i="7"/>
  <c r="S40" i="8"/>
  <c r="M40" i="7"/>
  <c r="S48" i="8"/>
  <c r="M48" i="7"/>
  <c r="S56" i="8"/>
  <c r="M56" i="7"/>
  <c r="M64" i="7"/>
  <c r="T18" i="8"/>
  <c r="E18" i="8" s="1"/>
  <c r="I17" i="10" s="1"/>
  <c r="N18" i="7"/>
  <c r="N26" i="7"/>
  <c r="T34" i="8"/>
  <c r="E34" i="8" s="1"/>
  <c r="I33" i="10" s="1"/>
  <c r="N34" i="7"/>
  <c r="T43" i="8"/>
  <c r="N43" i="7"/>
  <c r="T51" i="8"/>
  <c r="N51" i="7"/>
  <c r="E51" i="7" s="1"/>
  <c r="N50" i="14" s="1"/>
  <c r="F50" i="14" s="1"/>
  <c r="T59" i="8"/>
  <c r="E59" i="8" s="1"/>
  <c r="I58" i="10" s="1"/>
  <c r="N59" i="7"/>
  <c r="E59" i="7" s="1"/>
  <c r="N58" i="14" s="1"/>
  <c r="F58" i="14" s="1"/>
  <c r="K8" i="7"/>
  <c r="I41" i="7"/>
  <c r="I49" i="7"/>
  <c r="I57" i="7"/>
  <c r="I65" i="7"/>
  <c r="AA6" i="8"/>
  <c r="AA8" i="8"/>
  <c r="AA10" i="8"/>
  <c r="AA12" i="8"/>
  <c r="AA14" i="8"/>
  <c r="AA16" i="8"/>
  <c r="AA18" i="8"/>
  <c r="AA20" i="8"/>
  <c r="U24" i="8"/>
  <c r="G34" i="7"/>
  <c r="E15" i="8"/>
  <c r="I14" i="10" s="1"/>
  <c r="E7" i="8"/>
  <c r="I6" i="10" s="1"/>
  <c r="M18" i="7"/>
  <c r="S18" i="8"/>
  <c r="D18" i="8" s="1"/>
  <c r="H17" i="10" s="1"/>
  <c r="S26" i="8"/>
  <c r="M26" i="7"/>
  <c r="S34" i="8"/>
  <c r="M34" i="7"/>
  <c r="S42" i="8"/>
  <c r="M42" i="7"/>
  <c r="S50" i="8"/>
  <c r="M50" i="7"/>
  <c r="S58" i="8"/>
  <c r="M58" i="7"/>
  <c r="N12" i="7"/>
  <c r="L12" i="7" s="1"/>
  <c r="T20" i="8"/>
  <c r="E20" i="8" s="1"/>
  <c r="I19" i="10" s="1"/>
  <c r="N20" i="7"/>
  <c r="T28" i="8"/>
  <c r="E28" i="8" s="1"/>
  <c r="I27" i="10" s="1"/>
  <c r="N28" i="7"/>
  <c r="T36" i="8"/>
  <c r="N36" i="7"/>
  <c r="N45" i="7"/>
  <c r="T45" i="8"/>
  <c r="T53" i="8"/>
  <c r="N53" i="7"/>
  <c r="T61" i="8"/>
  <c r="N61" i="7"/>
  <c r="K6" i="7"/>
  <c r="J9" i="7"/>
  <c r="K20" i="7"/>
  <c r="I23" i="7"/>
  <c r="I31" i="7"/>
  <c r="I39" i="7"/>
  <c r="I47" i="7"/>
  <c r="I55" i="7"/>
  <c r="I63" i="7"/>
  <c r="X5" i="8"/>
  <c r="AG5" i="8"/>
  <c r="G6" i="7"/>
  <c r="X7" i="8"/>
  <c r="AG7" i="8"/>
  <c r="G8" i="7"/>
  <c r="X9" i="8"/>
  <c r="AG9" i="8"/>
  <c r="G10" i="7"/>
  <c r="X11" i="8"/>
  <c r="AG11" i="8"/>
  <c r="G12" i="7"/>
  <c r="X13" i="8"/>
  <c r="AG13" i="8"/>
  <c r="G14" i="7"/>
  <c r="X15" i="8"/>
  <c r="AG15" i="8"/>
  <c r="G16" i="7"/>
  <c r="X17" i="8"/>
  <c r="AG17" i="8"/>
  <c r="G18" i="7"/>
  <c r="X19" i="8"/>
  <c r="AG19" i="8"/>
  <c r="G20" i="7"/>
  <c r="AG21" i="8"/>
  <c r="G22" i="7"/>
  <c r="X23" i="8"/>
  <c r="AG23" i="8"/>
  <c r="G24" i="7"/>
  <c r="X25" i="8"/>
  <c r="AG25" i="8"/>
  <c r="G26" i="7"/>
  <c r="X27" i="8"/>
  <c r="AG27" i="8"/>
  <c r="G28" i="7"/>
  <c r="X29" i="8"/>
  <c r="AG29" i="8"/>
  <c r="G30" i="7"/>
  <c r="X31" i="8"/>
  <c r="AG31" i="8"/>
  <c r="G32" i="7"/>
  <c r="X33" i="8"/>
  <c r="AG33" i="8"/>
  <c r="H34" i="7"/>
  <c r="X35" i="8"/>
  <c r="G36" i="7"/>
  <c r="X37" i="8"/>
  <c r="G38" i="7"/>
  <c r="X39" i="8"/>
  <c r="G40" i="7"/>
  <c r="X41" i="8"/>
  <c r="G42" i="7"/>
  <c r="X43" i="8"/>
  <c r="G44" i="7"/>
  <c r="X45" i="8"/>
  <c r="G46" i="7"/>
  <c r="G50" i="7"/>
  <c r="G52" i="7"/>
  <c r="H16" i="7"/>
  <c r="H18" i="7"/>
  <c r="H20" i="7"/>
  <c r="H22" i="7"/>
  <c r="H24" i="7"/>
  <c r="AD24" i="8"/>
  <c r="H26" i="7"/>
  <c r="AD26" i="8"/>
  <c r="H28" i="7"/>
  <c r="H30" i="7"/>
  <c r="H32" i="7"/>
  <c r="H36" i="7"/>
  <c r="H38" i="7"/>
  <c r="H40" i="7"/>
  <c r="F62" i="4"/>
  <c r="K61" i="10" s="1"/>
  <c r="J61" i="10" s="1"/>
  <c r="F54" i="4"/>
  <c r="K53" i="10" s="1"/>
  <c r="J53" i="10" s="1"/>
  <c r="F6" i="4"/>
  <c r="K5" i="10" s="1"/>
  <c r="J5" i="10" s="1"/>
  <c r="F66" i="4"/>
  <c r="K65" i="10" s="1"/>
  <c r="J65" i="10" s="1"/>
  <c r="F58" i="4"/>
  <c r="K57" i="10" s="1"/>
  <c r="J57" i="10" s="1"/>
  <c r="F7" i="4"/>
  <c r="K6" i="10" s="1"/>
  <c r="J6" i="10" s="1"/>
  <c r="O19" i="8"/>
  <c r="O11" i="8"/>
  <c r="C8" i="5"/>
  <c r="E12" i="8"/>
  <c r="I11" i="10" s="1"/>
  <c r="M5" i="7"/>
  <c r="M13" i="7"/>
  <c r="M21" i="7"/>
  <c r="S29" i="8"/>
  <c r="M29" i="7"/>
  <c r="S37" i="8"/>
  <c r="M37" i="7"/>
  <c r="S45" i="8"/>
  <c r="M45" i="7"/>
  <c r="M53" i="7"/>
  <c r="S53" i="8"/>
  <c r="S61" i="8"/>
  <c r="M61" i="7"/>
  <c r="N7" i="7"/>
  <c r="N15" i="7"/>
  <c r="E15" i="7" s="1"/>
  <c r="N23" i="7"/>
  <c r="T23" i="8"/>
  <c r="E23" i="8" s="1"/>
  <c r="I22" i="10" s="1"/>
  <c r="N31" i="7"/>
  <c r="T31" i="8"/>
  <c r="E31" i="8" s="1"/>
  <c r="I30" i="10" s="1"/>
  <c r="T40" i="8"/>
  <c r="N40" i="7"/>
  <c r="T48" i="8"/>
  <c r="N48" i="7"/>
  <c r="E48" i="7" s="1"/>
  <c r="T56" i="8"/>
  <c r="N56" i="7"/>
  <c r="N64" i="7"/>
  <c r="K7" i="7"/>
  <c r="J10" i="7"/>
  <c r="K21" i="7"/>
  <c r="I21" i="7" s="1"/>
  <c r="J24" i="7"/>
  <c r="K29" i="7"/>
  <c r="I29" i="7" s="1"/>
  <c r="J32" i="7"/>
  <c r="I32" i="7" s="1"/>
  <c r="K37" i="7"/>
  <c r="I37" i="7" s="1"/>
  <c r="J40" i="7"/>
  <c r="I40" i="7" s="1"/>
  <c r="J48" i="7"/>
  <c r="I48" i="7" s="1"/>
  <c r="I56" i="7"/>
  <c r="I64" i="7"/>
  <c r="M10" i="7"/>
  <c r="O18" i="8"/>
  <c r="O10" i="8"/>
  <c r="C7" i="5"/>
  <c r="E11" i="8"/>
  <c r="I10" i="10" s="1"/>
  <c r="M6" i="7"/>
  <c r="M14" i="7"/>
  <c r="M22" i="7"/>
  <c r="S30" i="8"/>
  <c r="M30" i="7"/>
  <c r="S38" i="8"/>
  <c r="M38" i="7"/>
  <c r="S46" i="8"/>
  <c r="M46" i="7"/>
  <c r="S54" i="8"/>
  <c r="M54" i="7"/>
  <c r="M62" i="7"/>
  <c r="N8" i="7"/>
  <c r="N16" i="7"/>
  <c r="T24" i="8"/>
  <c r="E24" i="8" s="1"/>
  <c r="I23" i="10" s="1"/>
  <c r="N24" i="7"/>
  <c r="T32" i="8"/>
  <c r="E32" i="8" s="1"/>
  <c r="I31" i="10" s="1"/>
  <c r="N32" i="7"/>
  <c r="T41" i="8"/>
  <c r="N41" i="7"/>
  <c r="T49" i="8"/>
  <c r="N49" i="7"/>
  <c r="E49" i="7" s="1"/>
  <c r="T57" i="8"/>
  <c r="E57" i="8" s="1"/>
  <c r="I56" i="10" s="1"/>
  <c r="N57" i="7"/>
  <c r="E57" i="7" s="1"/>
  <c r="J5" i="7"/>
  <c r="I5" i="7" s="1"/>
  <c r="K10" i="7"/>
  <c r="J13" i="7"/>
  <c r="I13" i="7" s="1"/>
  <c r="J16" i="7"/>
  <c r="J19" i="7"/>
  <c r="I19" i="7" s="1"/>
  <c r="K24" i="7"/>
  <c r="I27" i="7"/>
  <c r="I35" i="7"/>
  <c r="I43" i="7"/>
  <c r="I51" i="7"/>
  <c r="I59" i="7"/>
  <c r="G5" i="7"/>
  <c r="X6" i="8"/>
  <c r="AG6" i="8"/>
  <c r="G7" i="7"/>
  <c r="X8" i="8"/>
  <c r="AG8" i="8"/>
  <c r="G9" i="7"/>
  <c r="X10" i="8"/>
  <c r="AG10" i="8"/>
  <c r="N10" i="7"/>
  <c r="G11" i="7"/>
  <c r="X12" i="8"/>
  <c r="AG12" i="8"/>
  <c r="G13" i="7"/>
  <c r="X14" i="8"/>
  <c r="AG14" i="8"/>
  <c r="G15" i="7"/>
  <c r="X16" i="8"/>
  <c r="AG16" i="8"/>
  <c r="G17" i="7"/>
  <c r="X18" i="8"/>
  <c r="AG18" i="8"/>
  <c r="G19" i="7"/>
  <c r="X20" i="8"/>
  <c r="AG20" i="8"/>
  <c r="G21" i="7"/>
  <c r="AG22" i="8"/>
  <c r="G23" i="7"/>
  <c r="X24" i="8"/>
  <c r="AG24" i="8"/>
  <c r="G25" i="7"/>
  <c r="G27" i="7"/>
  <c r="G29" i="7"/>
  <c r="G33" i="7"/>
  <c r="G35" i="7"/>
  <c r="G37" i="7"/>
  <c r="G39" i="7"/>
  <c r="G41" i="7"/>
  <c r="G43" i="7"/>
  <c r="G45" i="7"/>
  <c r="G47" i="7"/>
  <c r="G49" i="7"/>
  <c r="G53" i="7"/>
  <c r="G55" i="7"/>
  <c r="G57" i="7"/>
  <c r="D59" i="7"/>
  <c r="F61" i="7"/>
  <c r="F63" i="7"/>
  <c r="AD15" i="8"/>
  <c r="AD17" i="8"/>
  <c r="H19" i="7"/>
  <c r="E19" i="7" s="1"/>
  <c r="AD19" i="8"/>
  <c r="H21" i="7"/>
  <c r="AD21" i="8"/>
  <c r="H23" i="7"/>
  <c r="AD23" i="8"/>
  <c r="H25" i="7"/>
  <c r="E25" i="7" s="1"/>
  <c r="N24" i="14" s="1"/>
  <c r="F24" i="14" s="1"/>
  <c r="AD25" i="8"/>
  <c r="H27" i="7"/>
  <c r="AD27" i="8"/>
  <c r="H29" i="7"/>
  <c r="AD29" i="8"/>
  <c r="H31" i="7"/>
  <c r="AD31" i="8"/>
  <c r="H33" i="7"/>
  <c r="H35" i="7"/>
  <c r="H37" i="7"/>
  <c r="H39" i="7"/>
  <c r="H41" i="7"/>
  <c r="H43" i="7"/>
  <c r="H45" i="7"/>
  <c r="U44" i="8"/>
  <c r="AA44" i="8"/>
  <c r="U46" i="8"/>
  <c r="AA46" i="8"/>
  <c r="U48" i="8"/>
  <c r="AA48" i="8"/>
  <c r="U50" i="8"/>
  <c r="AA50" i="8"/>
  <c r="U52" i="8"/>
  <c r="AA52" i="8"/>
  <c r="X47" i="8"/>
  <c r="G48" i="7"/>
  <c r="X49" i="8"/>
  <c r="X51" i="8"/>
  <c r="X53" i="8"/>
  <c r="X55" i="8"/>
  <c r="G56" i="7"/>
  <c r="X57" i="8"/>
  <c r="AG57" i="8"/>
  <c r="X59" i="8"/>
  <c r="AG59" i="8"/>
  <c r="G60" i="7"/>
  <c r="X61" i="8"/>
  <c r="AG61" i="8"/>
  <c r="AG63" i="8"/>
  <c r="G64" i="7"/>
  <c r="AG65" i="8"/>
  <c r="E60" i="7"/>
  <c r="F59" i="10" s="1"/>
  <c r="U57" i="8"/>
  <c r="AA59" i="8"/>
  <c r="AA61" i="8"/>
  <c r="AG26" i="8"/>
  <c r="X28" i="8"/>
  <c r="AG28" i="8"/>
  <c r="X30" i="8"/>
  <c r="AG30" i="8"/>
  <c r="G31" i="7"/>
  <c r="X32" i="8"/>
  <c r="AG32" i="8"/>
  <c r="X34" i="8"/>
  <c r="AG34" i="8"/>
  <c r="X36" i="8"/>
  <c r="X38" i="8"/>
  <c r="G51" i="7"/>
  <c r="AG66" i="8"/>
  <c r="N39" i="7"/>
  <c r="T39" i="8"/>
  <c r="AD33" i="8"/>
  <c r="H47" i="7"/>
  <c r="AD57" i="8"/>
  <c r="AD59" i="8"/>
  <c r="AD61" i="8"/>
  <c r="AD63" i="8"/>
  <c r="AD65" i="8"/>
  <c r="C21" i="9"/>
  <c r="C22" i="9" s="1"/>
  <c r="Q22" i="8" s="1"/>
  <c r="E60" i="8"/>
  <c r="I59" i="10" s="1"/>
  <c r="C62" i="9"/>
  <c r="S62" i="8" s="1"/>
  <c r="Q61" i="8"/>
  <c r="E47" i="2"/>
  <c r="G46" i="3" s="1"/>
  <c r="D46" i="3" s="1"/>
  <c r="I46" i="14"/>
  <c r="G46" i="14" s="1"/>
  <c r="E53" i="3"/>
  <c r="O38" i="9"/>
  <c r="AH38" i="8" s="1"/>
  <c r="G35" i="9"/>
  <c r="M35" i="9" s="1"/>
  <c r="G37" i="9"/>
  <c r="M37" i="9" s="1"/>
  <c r="O35" i="9"/>
  <c r="AH35" i="8" s="1"/>
  <c r="G38" i="9"/>
  <c r="M38" i="9" s="1"/>
  <c r="F58" i="8"/>
  <c r="F30" i="8"/>
  <c r="G19" i="8"/>
  <c r="G15" i="8"/>
  <c r="F15" i="4"/>
  <c r="K14" i="10" s="1"/>
  <c r="J14" i="10" s="1"/>
  <c r="D14" i="8"/>
  <c r="H13" i="10" s="1"/>
  <c r="F14" i="8"/>
  <c r="F60" i="8"/>
  <c r="F31" i="8"/>
  <c r="G55" i="8"/>
  <c r="F55" i="8" s="1"/>
  <c r="F55" i="4"/>
  <c r="K54" i="10" s="1"/>
  <c r="J54" i="10" s="1"/>
  <c r="F47" i="4"/>
  <c r="K46" i="10" s="1"/>
  <c r="J46" i="10" s="1"/>
  <c r="G12" i="8"/>
  <c r="F12" i="4"/>
  <c r="K11" i="10" s="1"/>
  <c r="J11" i="10" s="1"/>
  <c r="D25" i="8"/>
  <c r="H24" i="10" s="1"/>
  <c r="D28" i="8"/>
  <c r="H27" i="10" s="1"/>
  <c r="F28" i="8"/>
  <c r="F11" i="8"/>
  <c r="D11" i="8"/>
  <c r="H10" i="10" s="1"/>
  <c r="G27" i="8"/>
  <c r="F27" i="4"/>
  <c r="K26" i="10" s="1"/>
  <c r="J26" i="10" s="1"/>
  <c r="X55" i="4"/>
  <c r="D5" i="8"/>
  <c r="H4" i="10" s="1"/>
  <c r="F5" i="8"/>
  <c r="F11" i="4"/>
  <c r="K10" i="10" s="1"/>
  <c r="J10" i="10" s="1"/>
  <c r="F22" i="4"/>
  <c r="K21" i="10" s="1"/>
  <c r="J21" i="10" s="1"/>
  <c r="F8" i="4"/>
  <c r="K7" i="10" s="1"/>
  <c r="J7" i="10" s="1"/>
  <c r="G61" i="8"/>
  <c r="E7" i="4"/>
  <c r="F24" i="8"/>
  <c r="D10" i="8"/>
  <c r="H9" i="10" s="1"/>
  <c r="G57" i="8"/>
  <c r="F23" i="8"/>
  <c r="D9" i="8"/>
  <c r="H8" i="10" s="1"/>
  <c r="G54" i="8"/>
  <c r="F54" i="8" s="1"/>
  <c r="F64" i="8"/>
  <c r="F22" i="8"/>
  <c r="D8" i="8"/>
  <c r="H7" i="10" s="1"/>
  <c r="F8" i="8"/>
  <c r="D7" i="8"/>
  <c r="H6" i="10" s="1"/>
  <c r="F7" i="8"/>
  <c r="F10" i="8"/>
  <c r="D59" i="8"/>
  <c r="H58" i="10" s="1"/>
  <c r="F59" i="8"/>
  <c r="G41" i="8"/>
  <c r="F41" i="8" s="1"/>
  <c r="F41" i="4"/>
  <c r="K40" i="10" s="1"/>
  <c r="J40" i="10" s="1"/>
  <c r="G13" i="8"/>
  <c r="F13" i="4"/>
  <c r="K12" i="10" s="1"/>
  <c r="J12" i="10" s="1"/>
  <c r="F21" i="8"/>
  <c r="F20" i="8"/>
  <c r="D20" i="8"/>
  <c r="H19" i="10" s="1"/>
  <c r="G40" i="8"/>
  <c r="F40" i="8" s="1"/>
  <c r="E63" i="4"/>
  <c r="E49" i="4"/>
  <c r="E35" i="4"/>
  <c r="E21" i="4"/>
  <c r="X41" i="4"/>
  <c r="X27" i="4"/>
  <c r="X13" i="4"/>
  <c r="E61" i="4"/>
  <c r="E47" i="4"/>
  <c r="E33" i="4"/>
  <c r="E19" i="4"/>
  <c r="C53" i="4"/>
  <c r="D65" i="4"/>
  <c r="D51" i="4"/>
  <c r="D37" i="4"/>
  <c r="D23" i="4"/>
  <c r="X65" i="4"/>
  <c r="X51" i="4"/>
  <c r="C51" i="4" s="1"/>
  <c r="X37" i="4"/>
  <c r="X23" i="4"/>
  <c r="X9" i="4"/>
  <c r="G6" i="8"/>
  <c r="D63" i="4"/>
  <c r="D49" i="4"/>
  <c r="D35" i="4"/>
  <c r="D21" i="4"/>
  <c r="D7" i="4"/>
  <c r="C64" i="4"/>
  <c r="G62" i="8"/>
  <c r="G48" i="8"/>
  <c r="F48" i="8" s="1"/>
  <c r="G34" i="8"/>
  <c r="O5" i="8"/>
  <c r="X48" i="4"/>
  <c r="C48" i="4" s="1"/>
  <c r="X20" i="4"/>
  <c r="C20" i="4" s="1"/>
  <c r="E55" i="4"/>
  <c r="E41" i="4"/>
  <c r="E27" i="4"/>
  <c r="E13" i="4"/>
  <c r="X61" i="4"/>
  <c r="X47" i="4"/>
  <c r="X33" i="4"/>
  <c r="C33" i="4" s="1"/>
  <c r="X19" i="4"/>
  <c r="C19" i="4" s="1"/>
  <c r="X62" i="4"/>
  <c r="X34" i="4"/>
  <c r="C34" i="4" s="1"/>
  <c r="X6" i="4"/>
  <c r="D59" i="4"/>
  <c r="D45" i="4"/>
  <c r="D31" i="4"/>
  <c r="E54" i="4"/>
  <c r="E40" i="4"/>
  <c r="E26" i="4"/>
  <c r="E12" i="4"/>
  <c r="C60" i="4"/>
  <c r="F23" i="4"/>
  <c r="K22" i="10" s="1"/>
  <c r="J22" i="10" s="1"/>
  <c r="D57" i="4"/>
  <c r="D43" i="4"/>
  <c r="D29" i="4"/>
  <c r="D15" i="4"/>
  <c r="X58" i="4"/>
  <c r="X44" i="4"/>
  <c r="X30" i="4"/>
  <c r="C30" i="4" s="1"/>
  <c r="X16" i="4"/>
  <c r="D53" i="4"/>
  <c r="D39" i="4"/>
  <c r="D25" i="4"/>
  <c r="D11" i="4"/>
  <c r="E62" i="4"/>
  <c r="E48" i="4"/>
  <c r="E34" i="4"/>
  <c r="E20" i="4"/>
  <c r="E6" i="4"/>
  <c r="X54" i="4"/>
  <c r="X40" i="4"/>
  <c r="C40" i="4" s="1"/>
  <c r="X26" i="4"/>
  <c r="C26" i="4" s="1"/>
  <c r="X12" i="4"/>
  <c r="D18" i="4"/>
  <c r="I17" i="8"/>
  <c r="D17" i="8"/>
  <c r="H16" i="10" s="1"/>
  <c r="I16" i="8"/>
  <c r="D16" i="8"/>
  <c r="H15" i="10" s="1"/>
  <c r="D17" i="4"/>
  <c r="D16" i="4"/>
  <c r="E14" i="4"/>
  <c r="D14" i="3"/>
  <c r="D41" i="3"/>
  <c r="D27" i="3"/>
  <c r="D13" i="3"/>
  <c r="D42" i="3"/>
  <c r="D28" i="3"/>
  <c r="G63" i="14"/>
  <c r="D60" i="3"/>
  <c r="D30" i="3"/>
  <c r="D34" i="3"/>
  <c r="D20" i="3"/>
  <c r="D5" i="3"/>
  <c r="D36" i="3"/>
  <c r="D22" i="3"/>
  <c r="D7" i="3"/>
  <c r="D31" i="3"/>
  <c r="D17" i="3"/>
  <c r="D35" i="3"/>
  <c r="D21" i="3"/>
  <c r="D6" i="3"/>
  <c r="D37" i="3"/>
  <c r="D23" i="3"/>
  <c r="D43" i="3"/>
  <c r="D29" i="3"/>
  <c r="D15" i="3"/>
  <c r="D33" i="3"/>
  <c r="D19" i="3"/>
  <c r="D4" i="3"/>
  <c r="AE40" i="8"/>
  <c r="AF40" i="8"/>
  <c r="AE39" i="8"/>
  <c r="AF39" i="8"/>
  <c r="M39" i="9"/>
  <c r="M36" i="9"/>
  <c r="AE36" i="8"/>
  <c r="AF36" i="8"/>
  <c r="AI40" i="8"/>
  <c r="AH40" i="8"/>
  <c r="U39" i="9"/>
  <c r="AI39" i="8"/>
  <c r="AH39" i="8"/>
  <c r="U37" i="9"/>
  <c r="AH37" i="8"/>
  <c r="AI37" i="8"/>
  <c r="U36" i="9"/>
  <c r="AI36" i="8"/>
  <c r="AH36" i="8"/>
  <c r="N53" i="2"/>
  <c r="K53" i="2" s="1"/>
  <c r="E53" i="2" s="1"/>
  <c r="G52" i="3" s="1"/>
  <c r="J53" i="2"/>
  <c r="D53" i="2" s="1"/>
  <c r="E52" i="3" s="1"/>
  <c r="E13" i="7"/>
  <c r="I17" i="7"/>
  <c r="N66" i="7"/>
  <c r="E66" i="7" s="1"/>
  <c r="F65" i="10" s="1"/>
  <c r="M66" i="7"/>
  <c r="N65" i="7"/>
  <c r="E65" i="7" s="1"/>
  <c r="F64" i="10" s="1"/>
  <c r="M65" i="7"/>
  <c r="I7" i="10"/>
  <c r="I9" i="10"/>
  <c r="I12" i="10"/>
  <c r="I13" i="10"/>
  <c r="I15" i="10"/>
  <c r="L40" i="9"/>
  <c r="T40" i="9" s="1"/>
  <c r="D43" i="9"/>
  <c r="D44" i="9" s="1"/>
  <c r="D45" i="9" s="1"/>
  <c r="D46" i="9" s="1"/>
  <c r="G46" i="8" s="1"/>
  <c r="F46" i="8" s="1"/>
  <c r="C35" i="4"/>
  <c r="C36" i="4"/>
  <c r="C38" i="4"/>
  <c r="C39" i="4"/>
  <c r="C43" i="4"/>
  <c r="C49" i="4"/>
  <c r="C50" i="4"/>
  <c r="E32" i="4"/>
  <c r="C10" i="4"/>
  <c r="C21" i="4"/>
  <c r="C24" i="4"/>
  <c r="C25" i="4"/>
  <c r="C28" i="4"/>
  <c r="C31" i="4"/>
  <c r="U35" i="8" l="1"/>
  <c r="E55" i="7"/>
  <c r="N54" i="14" s="1"/>
  <c r="D61" i="3"/>
  <c r="C59" i="4"/>
  <c r="I30" i="7"/>
  <c r="D56" i="3"/>
  <c r="I38" i="7"/>
  <c r="F11" i="5"/>
  <c r="C11" i="5" s="1"/>
  <c r="E27" i="7"/>
  <c r="N26" i="14" s="1"/>
  <c r="F26" i="14" s="1"/>
  <c r="I20" i="7"/>
  <c r="D44" i="3"/>
  <c r="AA45" i="8"/>
  <c r="L21" i="7"/>
  <c r="E53" i="7"/>
  <c r="F52" i="10" s="1"/>
  <c r="D57" i="3"/>
  <c r="I14" i="7"/>
  <c r="C17" i="4"/>
  <c r="C65" i="4"/>
  <c r="I6" i="7"/>
  <c r="C29" i="4"/>
  <c r="C52" i="4"/>
  <c r="U61" i="8"/>
  <c r="C18" i="4"/>
  <c r="C42" i="4"/>
  <c r="C9" i="4"/>
  <c r="L6" i="7"/>
  <c r="D47" i="3"/>
  <c r="U56" i="8"/>
  <c r="D55" i="3"/>
  <c r="D50" i="3"/>
  <c r="U45" i="8"/>
  <c r="D63" i="3"/>
  <c r="I12" i="7"/>
  <c r="I26" i="7"/>
  <c r="C7" i="4"/>
  <c r="I11" i="7"/>
  <c r="F58" i="7"/>
  <c r="E58" i="7"/>
  <c r="N57" i="14" s="1"/>
  <c r="F57" i="14" s="1"/>
  <c r="L37" i="7"/>
  <c r="D14" i="5"/>
  <c r="L62" i="7"/>
  <c r="F54" i="14"/>
  <c r="L54" i="7"/>
  <c r="R37" i="8"/>
  <c r="E17" i="7"/>
  <c r="E44" i="7"/>
  <c r="N43" i="14" s="1"/>
  <c r="F43" i="14" s="1"/>
  <c r="F59" i="7"/>
  <c r="D54" i="3"/>
  <c r="C44" i="4"/>
  <c r="F9" i="7"/>
  <c r="L14" i="7"/>
  <c r="T26" i="8"/>
  <c r="R26" i="8" s="1"/>
  <c r="E25" i="8"/>
  <c r="I24" i="10" s="1"/>
  <c r="D33" i="8"/>
  <c r="H32" i="10" s="1"/>
  <c r="AE38" i="8"/>
  <c r="I25" i="7"/>
  <c r="U60" i="8"/>
  <c r="E11" i="7"/>
  <c r="U55" i="8"/>
  <c r="E35" i="7"/>
  <c r="N34" i="14" s="1"/>
  <c r="F34" i="14" s="1"/>
  <c r="E56" i="7"/>
  <c r="N55" i="14" s="1"/>
  <c r="F55" i="14" s="1"/>
  <c r="F18" i="5"/>
  <c r="C18" i="5" s="1"/>
  <c r="F18" i="10" s="1"/>
  <c r="E50" i="7"/>
  <c r="N49" i="14" s="1"/>
  <c r="F49" i="14" s="1"/>
  <c r="D60" i="8"/>
  <c r="H59" i="10" s="1"/>
  <c r="AA56" i="8"/>
  <c r="E42" i="7"/>
  <c r="L9" i="7"/>
  <c r="I18" i="7"/>
  <c r="D59" i="3"/>
  <c r="C45" i="4"/>
  <c r="C56" i="4"/>
  <c r="I9" i="7"/>
  <c r="AA58" i="8"/>
  <c r="AF38" i="8"/>
  <c r="E34" i="7"/>
  <c r="R30" i="8"/>
  <c r="C30" i="8" s="1"/>
  <c r="F66" i="7"/>
  <c r="R38" i="8"/>
  <c r="D62" i="3"/>
  <c r="F62" i="7"/>
  <c r="E46" i="7"/>
  <c r="N45" i="14" s="1"/>
  <c r="F45" i="14" s="1"/>
  <c r="F24" i="10"/>
  <c r="L46" i="7"/>
  <c r="R29" i="8"/>
  <c r="F54" i="7"/>
  <c r="C32" i="4"/>
  <c r="C46" i="4"/>
  <c r="I16" i="7"/>
  <c r="C8" i="4"/>
  <c r="I33" i="7"/>
  <c r="AA60" i="8"/>
  <c r="R35" i="8"/>
  <c r="F34" i="7"/>
  <c r="R46" i="8"/>
  <c r="D51" i="3"/>
  <c r="L63" i="7"/>
  <c r="C63" i="7" s="1"/>
  <c r="E61" i="7"/>
  <c r="N60" i="14" s="1"/>
  <c r="F60" i="14" s="1"/>
  <c r="E62" i="7"/>
  <c r="F61" i="10" s="1"/>
  <c r="D49" i="3"/>
  <c r="C6" i="4"/>
  <c r="F14" i="10"/>
  <c r="O14" i="10" s="1"/>
  <c r="D45" i="3"/>
  <c r="D34" i="7"/>
  <c r="E33" i="10" s="1"/>
  <c r="L58" i="7"/>
  <c r="L26" i="7"/>
  <c r="C16" i="4"/>
  <c r="E64" i="7"/>
  <c r="N63" i="14" s="1"/>
  <c r="F63" i="14" s="1"/>
  <c r="E38" i="7"/>
  <c r="N37" i="14" s="1"/>
  <c r="F37" i="14" s="1"/>
  <c r="I15" i="7"/>
  <c r="E43" i="7"/>
  <c r="N42" i="14" s="1"/>
  <c r="F42" i="14" s="1"/>
  <c r="E54" i="7"/>
  <c r="F53" i="10" s="1"/>
  <c r="L13" i="7"/>
  <c r="E9" i="7"/>
  <c r="F8" i="10" s="1"/>
  <c r="C58" i="4"/>
  <c r="E61" i="8"/>
  <c r="I60" i="10" s="1"/>
  <c r="D63" i="7"/>
  <c r="L10" i="7"/>
  <c r="E45" i="7"/>
  <c r="N44" i="14" s="1"/>
  <c r="F44" i="14" s="1"/>
  <c r="D29" i="8"/>
  <c r="H28" i="10" s="1"/>
  <c r="G28" i="10" s="1"/>
  <c r="L61" i="7"/>
  <c r="C61" i="7" s="1"/>
  <c r="R47" i="8"/>
  <c r="C5" i="8"/>
  <c r="C27" i="4"/>
  <c r="D10" i="7"/>
  <c r="M9" i="14" s="1"/>
  <c r="E9" i="14" s="1"/>
  <c r="L11" i="7"/>
  <c r="R60" i="8"/>
  <c r="F29" i="8"/>
  <c r="M58" i="14"/>
  <c r="E47" i="7"/>
  <c r="L5" i="7"/>
  <c r="F10" i="7"/>
  <c r="R54" i="8"/>
  <c r="E52" i="7"/>
  <c r="N51" i="14" s="1"/>
  <c r="F51" i="14" s="1"/>
  <c r="E26" i="7"/>
  <c r="AB26" i="8"/>
  <c r="Z26" i="8"/>
  <c r="V26" i="8"/>
  <c r="P26" i="8"/>
  <c r="O26" i="8" s="1"/>
  <c r="AC26" i="8"/>
  <c r="W26" i="8"/>
  <c r="C22" i="4"/>
  <c r="F43" i="10"/>
  <c r="I28" i="7"/>
  <c r="Y26" i="8"/>
  <c r="L38" i="7"/>
  <c r="E33" i="7"/>
  <c r="N32" i="14" s="1"/>
  <c r="F32" i="14" s="1"/>
  <c r="U38" i="9"/>
  <c r="E37" i="7"/>
  <c r="F36" i="10" s="1"/>
  <c r="C57" i="4"/>
  <c r="D48" i="3"/>
  <c r="AI35" i="8"/>
  <c r="R61" i="8"/>
  <c r="L47" i="7"/>
  <c r="Q66" i="2"/>
  <c r="F65" i="7"/>
  <c r="E14" i="7"/>
  <c r="E23" i="7"/>
  <c r="N22" i="14" s="1"/>
  <c r="F22" i="14" s="1"/>
  <c r="C7" i="8"/>
  <c r="D53" i="3"/>
  <c r="AF35" i="8"/>
  <c r="C14" i="4"/>
  <c r="F58" i="10"/>
  <c r="O58" i="10" s="1"/>
  <c r="AE35" i="8"/>
  <c r="D35" i="8" s="1"/>
  <c r="H34" i="10" s="1"/>
  <c r="C16" i="8"/>
  <c r="C61" i="4"/>
  <c r="F33" i="8"/>
  <c r="C11" i="8"/>
  <c r="C14" i="8"/>
  <c r="F62" i="14"/>
  <c r="E39" i="7"/>
  <c r="D61" i="7"/>
  <c r="L22" i="7"/>
  <c r="R52" i="8"/>
  <c r="R27" i="8"/>
  <c r="I22" i="7"/>
  <c r="R45" i="8"/>
  <c r="E12" i="7"/>
  <c r="E39" i="8"/>
  <c r="I38" i="10" s="1"/>
  <c r="AE37" i="8"/>
  <c r="D37" i="8" s="1"/>
  <c r="H36" i="10" s="1"/>
  <c r="L29" i="7"/>
  <c r="E22" i="7"/>
  <c r="F21" i="10" s="1"/>
  <c r="J26" i="8"/>
  <c r="I26" i="8" s="1"/>
  <c r="AF37" i="8"/>
  <c r="C66" i="4"/>
  <c r="E10" i="7"/>
  <c r="L30" i="7"/>
  <c r="E32" i="7"/>
  <c r="N31" i="14" s="1"/>
  <c r="F31" i="14" s="1"/>
  <c r="R18" i="8"/>
  <c r="C18" i="8" s="1"/>
  <c r="F54" i="10"/>
  <c r="C54" i="4"/>
  <c r="E29" i="7"/>
  <c r="N28" i="14" s="1"/>
  <c r="F28" i="14" s="1"/>
  <c r="E30" i="7"/>
  <c r="R50" i="8"/>
  <c r="L27" i="7"/>
  <c r="N56" i="14"/>
  <c r="F56" i="14" s="1"/>
  <c r="F56" i="10"/>
  <c r="O56" i="10" s="1"/>
  <c r="N41" i="14"/>
  <c r="F41" i="14" s="1"/>
  <c r="F41" i="10"/>
  <c r="E40" i="7"/>
  <c r="D62" i="7"/>
  <c r="L64" i="7"/>
  <c r="I8" i="7"/>
  <c r="R55" i="8"/>
  <c r="L45" i="7"/>
  <c r="L34" i="7"/>
  <c r="L52" i="7"/>
  <c r="E31" i="7"/>
  <c r="R34" i="8"/>
  <c r="L7" i="7"/>
  <c r="R20" i="8"/>
  <c r="C20" i="8" s="1"/>
  <c r="U35" i="9"/>
  <c r="AI38" i="8"/>
  <c r="L41" i="9"/>
  <c r="G10" i="10"/>
  <c r="Y22" i="8"/>
  <c r="Z21" i="8"/>
  <c r="E8" i="7"/>
  <c r="F7" i="10" s="1"/>
  <c r="O7" i="10" s="1"/>
  <c r="L19" i="7"/>
  <c r="G19" i="10"/>
  <c r="E41" i="7"/>
  <c r="E21" i="7"/>
  <c r="R58" i="8"/>
  <c r="C58" i="8" s="1"/>
  <c r="R48" i="8"/>
  <c r="R44" i="8"/>
  <c r="R19" i="8"/>
  <c r="AB21" i="8"/>
  <c r="R31" i="8"/>
  <c r="C31" i="8" s="1"/>
  <c r="G9" i="10"/>
  <c r="C11" i="4"/>
  <c r="E40" i="8"/>
  <c r="I39" i="10" s="1"/>
  <c r="G43" i="8"/>
  <c r="F43" i="8" s="1"/>
  <c r="S22" i="8"/>
  <c r="E7" i="7"/>
  <c r="N6" i="14" s="1"/>
  <c r="F6" i="14" s="1"/>
  <c r="R53" i="8"/>
  <c r="L42" i="7"/>
  <c r="L32" i="7"/>
  <c r="L55" i="7"/>
  <c r="N47" i="14"/>
  <c r="F47" i="14" s="1"/>
  <c r="F47" i="10"/>
  <c r="N35" i="9"/>
  <c r="N36" i="9" s="1"/>
  <c r="N37" i="9" s="1"/>
  <c r="N38" i="9" s="1"/>
  <c r="N39" i="9" s="1"/>
  <c r="N40" i="9" s="1"/>
  <c r="N41" i="9" s="1"/>
  <c r="N42" i="9" s="1"/>
  <c r="N43" i="9" s="1"/>
  <c r="N52" i="14"/>
  <c r="F52" i="14" s="1"/>
  <c r="G6" i="10"/>
  <c r="N48" i="14"/>
  <c r="F48" i="14" s="1"/>
  <c r="F48" i="10"/>
  <c r="D5" i="7"/>
  <c r="F5" i="7"/>
  <c r="D64" i="7"/>
  <c r="M63" i="14" s="1"/>
  <c r="F64" i="7"/>
  <c r="F41" i="7"/>
  <c r="D41" i="7"/>
  <c r="D19" i="7"/>
  <c r="M18" i="14" s="1"/>
  <c r="F19" i="7"/>
  <c r="C15" i="4"/>
  <c r="F62" i="10"/>
  <c r="F50" i="10"/>
  <c r="C12" i="4"/>
  <c r="C62" i="4"/>
  <c r="C37" i="4"/>
  <c r="D58" i="8"/>
  <c r="H57" i="10" s="1"/>
  <c r="G57" i="10" s="1"/>
  <c r="F57" i="7"/>
  <c r="D57" i="7"/>
  <c r="D39" i="7"/>
  <c r="M38" i="14" s="1"/>
  <c r="F39" i="7"/>
  <c r="F13" i="7"/>
  <c r="C13" i="7" s="1"/>
  <c r="D13" i="7"/>
  <c r="AC21" i="8"/>
  <c r="E16" i="7"/>
  <c r="D50" i="7"/>
  <c r="M49" i="14" s="1"/>
  <c r="F50" i="7"/>
  <c r="F32" i="7"/>
  <c r="D32" i="7"/>
  <c r="F16" i="7"/>
  <c r="D16" i="7"/>
  <c r="R56" i="8"/>
  <c r="L24" i="7"/>
  <c r="G45" i="8"/>
  <c r="F45" i="8" s="1"/>
  <c r="L31" i="7"/>
  <c r="N65" i="14"/>
  <c r="I7" i="7"/>
  <c r="L20" i="7"/>
  <c r="G44" i="8"/>
  <c r="F44" i="8" s="1"/>
  <c r="AC22" i="8"/>
  <c r="L33" i="7"/>
  <c r="C63" i="9"/>
  <c r="Q62" i="8"/>
  <c r="D51" i="7"/>
  <c r="M50" i="14" s="1"/>
  <c r="F51" i="7"/>
  <c r="E36" i="8"/>
  <c r="I35" i="10" s="1"/>
  <c r="F49" i="10"/>
  <c r="Z62" i="8"/>
  <c r="D56" i="7"/>
  <c r="F56" i="7"/>
  <c r="F55" i="7"/>
  <c r="D55" i="7"/>
  <c r="F37" i="7"/>
  <c r="C37" i="7" s="1"/>
  <c r="D37" i="7"/>
  <c r="D23" i="7"/>
  <c r="F23" i="7"/>
  <c r="W21" i="8"/>
  <c r="D46" i="7"/>
  <c r="F46" i="7"/>
  <c r="D38" i="7"/>
  <c r="M37" i="14" s="1"/>
  <c r="F38" i="7"/>
  <c r="D26" i="7"/>
  <c r="M25" i="14" s="1"/>
  <c r="F26" i="7"/>
  <c r="Y21" i="8"/>
  <c r="L48" i="7"/>
  <c r="L16" i="7"/>
  <c r="L59" i="7"/>
  <c r="C59" i="7" s="1"/>
  <c r="W22" i="8"/>
  <c r="L57" i="7"/>
  <c r="L25" i="7"/>
  <c r="C10" i="8"/>
  <c r="Z22" i="8"/>
  <c r="F53" i="7"/>
  <c r="D53" i="7"/>
  <c r="M52" i="14" s="1"/>
  <c r="D35" i="7"/>
  <c r="M34" i="14" s="1"/>
  <c r="F35" i="7"/>
  <c r="F17" i="7"/>
  <c r="D17" i="7"/>
  <c r="E16" i="10" s="1"/>
  <c r="N16" i="10" s="1"/>
  <c r="F7" i="7"/>
  <c r="D7" i="7"/>
  <c r="M6" i="14" s="1"/>
  <c r="I24" i="7"/>
  <c r="J21" i="8"/>
  <c r="D20" i="7"/>
  <c r="M19" i="14" s="1"/>
  <c r="E19" i="14" s="1"/>
  <c r="F20" i="7"/>
  <c r="L8" i="7"/>
  <c r="L23" i="7"/>
  <c r="N14" i="14"/>
  <c r="F14" i="14" s="1"/>
  <c r="J22" i="8"/>
  <c r="L44" i="7"/>
  <c r="R59" i="8"/>
  <c r="C59" i="8" s="1"/>
  <c r="D16" i="5"/>
  <c r="F16" i="5"/>
  <c r="C16" i="5" s="1"/>
  <c r="D25" i="5"/>
  <c r="F25" i="5"/>
  <c r="C25" i="5" s="1"/>
  <c r="R57" i="8"/>
  <c r="R25" i="8"/>
  <c r="C25" i="8" s="1"/>
  <c r="G58" i="10"/>
  <c r="G7" i="10"/>
  <c r="C47" i="4"/>
  <c r="AB62" i="8"/>
  <c r="F49" i="7"/>
  <c r="D49" i="7"/>
  <c r="M48" i="14" s="1"/>
  <c r="D33" i="7"/>
  <c r="M32" i="14" s="1"/>
  <c r="F33" i="7"/>
  <c r="D11" i="7"/>
  <c r="F11" i="7"/>
  <c r="E24" i="7"/>
  <c r="F44" i="7"/>
  <c r="D44" i="7"/>
  <c r="F36" i="7"/>
  <c r="D36" i="7"/>
  <c r="E35" i="10" s="1"/>
  <c r="D30" i="7"/>
  <c r="E29" i="10" s="1"/>
  <c r="F30" i="7"/>
  <c r="F14" i="7"/>
  <c r="C14" i="7" s="1"/>
  <c r="D14" i="7"/>
  <c r="L50" i="7"/>
  <c r="L40" i="7"/>
  <c r="R23" i="8"/>
  <c r="C23" i="8" s="1"/>
  <c r="J62" i="8"/>
  <c r="I62" i="8" s="1"/>
  <c r="Q21" i="8"/>
  <c r="E6" i="7"/>
  <c r="F5" i="10" s="1"/>
  <c r="R5" i="10" s="1"/>
  <c r="L51" i="7"/>
  <c r="L49" i="7"/>
  <c r="L17" i="7"/>
  <c r="Y62" i="8"/>
  <c r="D31" i="7"/>
  <c r="E30" i="10" s="1"/>
  <c r="F31" i="7"/>
  <c r="D60" i="7"/>
  <c r="M59" i="14" s="1"/>
  <c r="F60" i="7"/>
  <c r="AC62" i="8"/>
  <c r="V62" i="8"/>
  <c r="F47" i="7"/>
  <c r="D47" i="7"/>
  <c r="D29" i="7"/>
  <c r="M28" i="14" s="1"/>
  <c r="F29" i="7"/>
  <c r="D21" i="7"/>
  <c r="M20" i="14" s="1"/>
  <c r="F21" i="7"/>
  <c r="C21" i="7" s="1"/>
  <c r="I10" i="7"/>
  <c r="E36" i="7"/>
  <c r="D58" i="7"/>
  <c r="F24" i="7"/>
  <c r="D24" i="7"/>
  <c r="E23" i="10" s="1"/>
  <c r="N23" i="10" s="1"/>
  <c r="F8" i="7"/>
  <c r="D8" i="7"/>
  <c r="M7" i="14" s="1"/>
  <c r="L18" i="7"/>
  <c r="R40" i="8"/>
  <c r="L15" i="7"/>
  <c r="D13" i="5"/>
  <c r="F13" i="5"/>
  <c r="C13" i="5" s="1"/>
  <c r="P62" i="8"/>
  <c r="T22" i="8"/>
  <c r="L36" i="7"/>
  <c r="R51" i="8"/>
  <c r="N59" i="14"/>
  <c r="F59" i="14" s="1"/>
  <c r="R49" i="8"/>
  <c r="R17" i="8"/>
  <c r="C17" i="8" s="1"/>
  <c r="D42" i="7"/>
  <c r="E41" i="10" s="1"/>
  <c r="F42" i="7"/>
  <c r="D18" i="7"/>
  <c r="M17" i="14" s="1"/>
  <c r="F18" i="7"/>
  <c r="R36" i="8"/>
  <c r="D10" i="5"/>
  <c r="F10" i="5"/>
  <c r="C10" i="5" s="1"/>
  <c r="T62" i="8"/>
  <c r="R62" i="8" s="1"/>
  <c r="L43" i="7"/>
  <c r="L41" i="7"/>
  <c r="D9" i="7"/>
  <c r="E8" i="10" s="1"/>
  <c r="C63" i="4"/>
  <c r="D15" i="7"/>
  <c r="F15" i="7"/>
  <c r="C8" i="8"/>
  <c r="C9" i="8"/>
  <c r="D30" i="8"/>
  <c r="H29" i="10" s="1"/>
  <c r="G29" i="10" s="1"/>
  <c r="D48" i="7"/>
  <c r="M47" i="14" s="1"/>
  <c r="F48" i="7"/>
  <c r="D43" i="7"/>
  <c r="M42" i="14" s="1"/>
  <c r="F43" i="7"/>
  <c r="D25" i="7"/>
  <c r="E24" i="10" s="1"/>
  <c r="F25" i="7"/>
  <c r="N64" i="14"/>
  <c r="V21" i="8"/>
  <c r="E20" i="7"/>
  <c r="D54" i="7"/>
  <c r="D28" i="7"/>
  <c r="E27" i="10" s="1"/>
  <c r="F28" i="7"/>
  <c r="D12" i="7"/>
  <c r="F12" i="7"/>
  <c r="C12" i="7" s="1"/>
  <c r="R42" i="8"/>
  <c r="AB22" i="8"/>
  <c r="R32" i="8"/>
  <c r="C32" i="8" s="1"/>
  <c r="L39" i="7"/>
  <c r="I64" i="14"/>
  <c r="G64" i="14" s="1"/>
  <c r="E65" i="2"/>
  <c r="G64" i="3" s="1"/>
  <c r="D64" i="3" s="1"/>
  <c r="P21" i="8"/>
  <c r="L60" i="7"/>
  <c r="L28" i="7"/>
  <c r="R43" i="8"/>
  <c r="D58" i="3"/>
  <c r="M62" i="8"/>
  <c r="L62" i="8" s="1"/>
  <c r="D15" i="5"/>
  <c r="F15" i="5"/>
  <c r="C15" i="5" s="1"/>
  <c r="R41" i="8"/>
  <c r="W62" i="8"/>
  <c r="F45" i="7"/>
  <c r="D45" i="7"/>
  <c r="F27" i="7"/>
  <c r="D27" i="7"/>
  <c r="L53" i="7"/>
  <c r="S21" i="8"/>
  <c r="E28" i="7"/>
  <c r="E18" i="7"/>
  <c r="D52" i="7"/>
  <c r="M51" i="14" s="1"/>
  <c r="F52" i="7"/>
  <c r="D40" i="7"/>
  <c r="M39" i="14" s="1"/>
  <c r="F40" i="7"/>
  <c r="F22" i="7"/>
  <c r="D22" i="7"/>
  <c r="D6" i="7"/>
  <c r="F6" i="7"/>
  <c r="C6" i="7" s="1"/>
  <c r="V22" i="8"/>
  <c r="L56" i="7"/>
  <c r="R24" i="8"/>
  <c r="C24" i="8" s="1"/>
  <c r="D17" i="5"/>
  <c r="F17" i="5"/>
  <c r="C17" i="5" s="1"/>
  <c r="E5" i="7"/>
  <c r="R39" i="8"/>
  <c r="I65" i="14"/>
  <c r="G65" i="14" s="1"/>
  <c r="D12" i="5"/>
  <c r="F12" i="5"/>
  <c r="C12" i="5" s="1"/>
  <c r="O61" i="8"/>
  <c r="R28" i="8"/>
  <c r="C28" i="8" s="1"/>
  <c r="P22" i="8"/>
  <c r="O22" i="8" s="1"/>
  <c r="T21" i="8"/>
  <c r="L35" i="7"/>
  <c r="D19" i="5"/>
  <c r="F19" i="5"/>
  <c r="C19" i="5" s="1"/>
  <c r="R33" i="8"/>
  <c r="E58" i="10"/>
  <c r="D58" i="10" s="1"/>
  <c r="F13" i="8"/>
  <c r="C13" i="8" s="1"/>
  <c r="D13" i="8"/>
  <c r="H12" i="10" s="1"/>
  <c r="G12" i="10" s="1"/>
  <c r="F61" i="8"/>
  <c r="D61" i="8"/>
  <c r="H60" i="10" s="1"/>
  <c r="G60" i="10" s="1"/>
  <c r="C13" i="4"/>
  <c r="D12" i="8"/>
  <c r="H11" i="10" s="1"/>
  <c r="G11" i="10" s="1"/>
  <c r="F12" i="8"/>
  <c r="C12" i="8" s="1"/>
  <c r="F15" i="8"/>
  <c r="C15" i="8" s="1"/>
  <c r="D15" i="8"/>
  <c r="H14" i="10" s="1"/>
  <c r="G14" i="10" s="1"/>
  <c r="C23" i="4"/>
  <c r="C41" i="4"/>
  <c r="L58" i="14"/>
  <c r="D58" i="14" s="1"/>
  <c r="Q58" i="14" s="1"/>
  <c r="E58" i="14"/>
  <c r="F62" i="8"/>
  <c r="M33" i="14"/>
  <c r="F6" i="8"/>
  <c r="C6" i="8" s="1"/>
  <c r="D6" i="8"/>
  <c r="H5" i="10" s="1"/>
  <c r="G5" i="10" s="1"/>
  <c r="D19" i="8"/>
  <c r="H18" i="10" s="1"/>
  <c r="G18" i="10" s="1"/>
  <c r="F19" i="8"/>
  <c r="D57" i="8"/>
  <c r="H56" i="10" s="1"/>
  <c r="G56" i="10" s="1"/>
  <c r="F57" i="8"/>
  <c r="C55" i="4"/>
  <c r="F34" i="8"/>
  <c r="D34" i="8"/>
  <c r="H33" i="10" s="1"/>
  <c r="G33" i="10" s="1"/>
  <c r="F27" i="8"/>
  <c r="D27" i="8"/>
  <c r="H26" i="10" s="1"/>
  <c r="G26" i="10" s="1"/>
  <c r="G15" i="10"/>
  <c r="G8" i="10"/>
  <c r="D52" i="3"/>
  <c r="R58" i="10"/>
  <c r="R7" i="10"/>
  <c r="R59" i="10"/>
  <c r="O59" i="10"/>
  <c r="G59" i="10"/>
  <c r="AD38" i="8"/>
  <c r="AD40" i="8"/>
  <c r="AD39" i="8"/>
  <c r="AD36" i="8"/>
  <c r="AG40" i="8"/>
  <c r="D40" i="8"/>
  <c r="H39" i="10" s="1"/>
  <c r="D39" i="8"/>
  <c r="H38" i="10" s="1"/>
  <c r="AG39" i="8"/>
  <c r="D38" i="8"/>
  <c r="H37" i="10" s="1"/>
  <c r="AG37" i="8"/>
  <c r="AG36" i="8"/>
  <c r="D36" i="8"/>
  <c r="H35" i="10" s="1"/>
  <c r="AG35" i="8"/>
  <c r="G4" i="10"/>
  <c r="L66" i="7"/>
  <c r="D66" i="7"/>
  <c r="E65" i="10" s="1"/>
  <c r="L65" i="7"/>
  <c r="D65" i="7"/>
  <c r="E64" i="10" s="1"/>
  <c r="G23" i="10"/>
  <c r="R24" i="10"/>
  <c r="G16" i="10"/>
  <c r="R14" i="10"/>
  <c r="G31" i="10"/>
  <c r="G17" i="10"/>
  <c r="G22" i="10"/>
  <c r="G24" i="10"/>
  <c r="G30" i="10"/>
  <c r="G32" i="10"/>
  <c r="G13" i="10"/>
  <c r="G27" i="10"/>
  <c r="N11" i="14" l="1"/>
  <c r="F11" i="14" s="1"/>
  <c r="C33" i="8"/>
  <c r="E44" i="10"/>
  <c r="M43" i="14"/>
  <c r="F26" i="10"/>
  <c r="R26" i="10" s="1"/>
  <c r="R56" i="10"/>
  <c r="C66" i="7"/>
  <c r="M15" i="14"/>
  <c r="E15" i="14" s="1"/>
  <c r="E21" i="10"/>
  <c r="D21" i="10" s="1"/>
  <c r="N8" i="14"/>
  <c r="F8" i="14" s="1"/>
  <c r="C65" i="7"/>
  <c r="E63" i="10"/>
  <c r="M5" i="14"/>
  <c r="C46" i="7"/>
  <c r="E31" i="10"/>
  <c r="N31" i="10" s="1"/>
  <c r="F57" i="10"/>
  <c r="F42" i="10"/>
  <c r="AD35" i="8"/>
  <c r="C27" i="8"/>
  <c r="M57" i="14"/>
  <c r="N18" i="14"/>
  <c r="F18" i="14" s="1"/>
  <c r="E35" i="8"/>
  <c r="I34" i="10" s="1"/>
  <c r="F34" i="10"/>
  <c r="C58" i="7"/>
  <c r="C62" i="7"/>
  <c r="F45" i="10"/>
  <c r="C54" i="7"/>
  <c r="E48" i="10"/>
  <c r="D48" i="10" s="1"/>
  <c r="C9" i="7"/>
  <c r="M55" i="14"/>
  <c r="L55" i="14" s="1"/>
  <c r="D55" i="14" s="1"/>
  <c r="Q55" i="14" s="1"/>
  <c r="D41" i="10"/>
  <c r="C29" i="7"/>
  <c r="E36" i="10"/>
  <c r="D36" i="10" s="1"/>
  <c r="C45" i="7"/>
  <c r="C19" i="8"/>
  <c r="E15" i="10"/>
  <c r="N15" i="10" s="1"/>
  <c r="C11" i="7"/>
  <c r="E28" i="10"/>
  <c r="N28" i="10" s="1"/>
  <c r="M26" i="14"/>
  <c r="E26" i="14" s="1"/>
  <c r="M45" i="14"/>
  <c r="L45" i="14" s="1"/>
  <c r="D45" i="14" s="1"/>
  <c r="Q45" i="14" s="1"/>
  <c r="E38" i="8"/>
  <c r="I37" i="10" s="1"/>
  <c r="G37" i="10" s="1"/>
  <c r="F55" i="10"/>
  <c r="F63" i="10"/>
  <c r="V35" i="9"/>
  <c r="V36" i="9" s="1"/>
  <c r="V37" i="9" s="1"/>
  <c r="V38" i="9" s="1"/>
  <c r="V39" i="9" s="1"/>
  <c r="V40" i="9" s="1"/>
  <c r="V41" i="9" s="1"/>
  <c r="V42" i="9" s="1"/>
  <c r="V43" i="9" s="1"/>
  <c r="V44" i="9" s="1"/>
  <c r="O24" i="10"/>
  <c r="R18" i="10"/>
  <c r="O18" i="10"/>
  <c r="C34" i="8"/>
  <c r="C29" i="8"/>
  <c r="F22" i="10"/>
  <c r="C60" i="8"/>
  <c r="C42" i="7"/>
  <c r="C26" i="7"/>
  <c r="C5" i="7"/>
  <c r="C34" i="7"/>
  <c r="E37" i="10"/>
  <c r="Q37" i="10" s="1"/>
  <c r="E18" i="10"/>
  <c r="Q18" i="10" s="1"/>
  <c r="C52" i="7"/>
  <c r="N21" i="14"/>
  <c r="F21" i="14" s="1"/>
  <c r="E9" i="10"/>
  <c r="N9" i="10" s="1"/>
  <c r="G41" i="9"/>
  <c r="F60" i="10"/>
  <c r="R60" i="10" s="1"/>
  <c r="F37" i="10"/>
  <c r="E42" i="10"/>
  <c r="D42" i="10" s="1"/>
  <c r="C47" i="7"/>
  <c r="AG38" i="8"/>
  <c r="C38" i="8" s="1"/>
  <c r="E45" i="10"/>
  <c r="E55" i="10"/>
  <c r="C22" i="7"/>
  <c r="C10" i="7"/>
  <c r="N33" i="14"/>
  <c r="F33" i="14" s="1"/>
  <c r="F33" i="10"/>
  <c r="E14" i="10"/>
  <c r="Q14" i="10" s="1"/>
  <c r="P14" i="10" s="1"/>
  <c r="C25" i="7"/>
  <c r="N36" i="14"/>
  <c r="F36" i="14" s="1"/>
  <c r="O26" i="10"/>
  <c r="N61" i="14"/>
  <c r="F61" i="14" s="1"/>
  <c r="T41" i="9"/>
  <c r="T42" i="9" s="1"/>
  <c r="F51" i="10"/>
  <c r="C27" i="7"/>
  <c r="G38" i="10"/>
  <c r="G42" i="9"/>
  <c r="AE42" i="8" s="1"/>
  <c r="E49" i="10"/>
  <c r="D49" i="10" s="1"/>
  <c r="N7" i="14"/>
  <c r="F7" i="14" s="1"/>
  <c r="E47" i="10"/>
  <c r="D47" i="10" s="1"/>
  <c r="F64" i="14"/>
  <c r="N53" i="14"/>
  <c r="F53" i="14" s="1"/>
  <c r="F44" i="10"/>
  <c r="X21" i="8"/>
  <c r="C17" i="7"/>
  <c r="R8" i="10"/>
  <c r="O8" i="10"/>
  <c r="M53" i="14"/>
  <c r="E53" i="14" s="1"/>
  <c r="C38" i="7"/>
  <c r="AD37" i="8"/>
  <c r="C37" i="8" s="1"/>
  <c r="C8" i="7"/>
  <c r="C31" i="7"/>
  <c r="E10" i="10"/>
  <c r="N10" i="10" s="1"/>
  <c r="E38" i="10"/>
  <c r="N38" i="10" s="1"/>
  <c r="D26" i="8"/>
  <c r="H25" i="10" s="1"/>
  <c r="E37" i="8"/>
  <c r="I36" i="10" s="1"/>
  <c r="G36" i="10" s="1"/>
  <c r="E34" i="10"/>
  <c r="N34" i="10" s="1"/>
  <c r="M16" i="14"/>
  <c r="E16" i="14" s="1"/>
  <c r="M30" i="14"/>
  <c r="E30" i="14" s="1"/>
  <c r="M29" i="14"/>
  <c r="E29" i="14" s="1"/>
  <c r="M10" i="14"/>
  <c r="E10" i="14" s="1"/>
  <c r="M13" i="14"/>
  <c r="E13" i="14" s="1"/>
  <c r="E50" i="10"/>
  <c r="D50" i="10" s="1"/>
  <c r="E19" i="10"/>
  <c r="N19" i="10" s="1"/>
  <c r="AA22" i="8"/>
  <c r="E26" i="8"/>
  <c r="I25" i="10" s="1"/>
  <c r="F11" i="10"/>
  <c r="X22" i="8"/>
  <c r="E32" i="10"/>
  <c r="N32" i="10" s="1"/>
  <c r="N46" i="14"/>
  <c r="F46" i="14" s="1"/>
  <c r="F46" i="10"/>
  <c r="R22" i="8"/>
  <c r="M60" i="14"/>
  <c r="L60" i="14" s="1"/>
  <c r="D60" i="14" s="1"/>
  <c r="Q60" i="14" s="1"/>
  <c r="F32" i="10"/>
  <c r="U26" i="8"/>
  <c r="E34" i="14"/>
  <c r="L34" i="14"/>
  <c r="D34" i="14" s="1"/>
  <c r="Q34" i="14" s="1"/>
  <c r="L18" i="14"/>
  <c r="D18" i="14" s="1"/>
  <c r="Q18" i="14" s="1"/>
  <c r="E18" i="14"/>
  <c r="E49" i="14"/>
  <c r="L49" i="14"/>
  <c r="D49" i="14" s="1"/>
  <c r="Q49" i="14" s="1"/>
  <c r="X26" i="8"/>
  <c r="C30" i="7"/>
  <c r="AA26" i="8"/>
  <c r="N58" i="10"/>
  <c r="M58" i="10" s="1"/>
  <c r="E53" i="10"/>
  <c r="D53" i="10" s="1"/>
  <c r="C33" i="7"/>
  <c r="C55" i="7"/>
  <c r="C19" i="7"/>
  <c r="O66" i="2"/>
  <c r="I66" i="2" s="1"/>
  <c r="C66" i="2" s="1"/>
  <c r="K66" i="2"/>
  <c r="E66" i="2" s="1"/>
  <c r="G65" i="3" s="1"/>
  <c r="D65" i="3" s="1"/>
  <c r="O62" i="8"/>
  <c r="C7" i="7"/>
  <c r="O21" i="8"/>
  <c r="M11" i="14"/>
  <c r="L11" i="14" s="1"/>
  <c r="D11" i="14" s="1"/>
  <c r="Q11" i="14" s="1"/>
  <c r="F28" i="10"/>
  <c r="F31" i="10"/>
  <c r="D31" i="10" s="1"/>
  <c r="E5" i="10"/>
  <c r="D5" i="10" s="1"/>
  <c r="C15" i="7"/>
  <c r="Q33" i="10"/>
  <c r="O5" i="10"/>
  <c r="N5" i="14"/>
  <c r="F5" i="14" s="1"/>
  <c r="AA21" i="8"/>
  <c r="M36" i="14"/>
  <c r="E36" i="14" s="1"/>
  <c r="N29" i="14"/>
  <c r="F29" i="10"/>
  <c r="D29" i="10" s="1"/>
  <c r="N9" i="14"/>
  <c r="F9" i="14" s="1"/>
  <c r="F9" i="10"/>
  <c r="N38" i="14"/>
  <c r="F38" i="14" s="1"/>
  <c r="F38" i="10"/>
  <c r="E25" i="10"/>
  <c r="E11" i="10"/>
  <c r="Q58" i="10"/>
  <c r="P58" i="10" s="1"/>
  <c r="E7" i="10"/>
  <c r="N7" i="10" s="1"/>
  <c r="M7" i="10" s="1"/>
  <c r="E20" i="10"/>
  <c r="C61" i="8"/>
  <c r="E6" i="10"/>
  <c r="N6" i="10" s="1"/>
  <c r="U22" i="8"/>
  <c r="X62" i="8"/>
  <c r="E60" i="10"/>
  <c r="C64" i="7"/>
  <c r="L37" i="14"/>
  <c r="D37" i="14" s="1"/>
  <c r="Q37" i="14" s="1"/>
  <c r="E37" i="14"/>
  <c r="E32" i="14"/>
  <c r="L32" i="14"/>
  <c r="D32" i="14" s="1"/>
  <c r="Q32" i="14" s="1"/>
  <c r="L63" i="14"/>
  <c r="D63" i="14" s="1"/>
  <c r="Q63" i="14" s="1"/>
  <c r="E63" i="14"/>
  <c r="E28" i="14"/>
  <c r="L28" i="14"/>
  <c r="D28" i="14" s="1"/>
  <c r="Q28" i="14" s="1"/>
  <c r="M27" i="14"/>
  <c r="E27" i="14" s="1"/>
  <c r="N33" i="10"/>
  <c r="E52" i="10"/>
  <c r="D52" i="10" s="1"/>
  <c r="C40" i="7"/>
  <c r="U21" i="8"/>
  <c r="Q29" i="10"/>
  <c r="M46" i="14"/>
  <c r="N39" i="14"/>
  <c r="F39" i="14" s="1"/>
  <c r="F39" i="10"/>
  <c r="M41" i="14"/>
  <c r="E41" i="14" s="1"/>
  <c r="M21" i="14"/>
  <c r="F6" i="10"/>
  <c r="C35" i="8"/>
  <c r="E43" i="10"/>
  <c r="D43" i="10" s="1"/>
  <c r="M8" i="14"/>
  <c r="E8" i="14" s="1"/>
  <c r="E13" i="10"/>
  <c r="N13" i="10" s="1"/>
  <c r="C18" i="7"/>
  <c r="C36" i="7"/>
  <c r="C51" i="7"/>
  <c r="C41" i="7"/>
  <c r="N20" i="14"/>
  <c r="F20" i="14" s="1"/>
  <c r="F20" i="10"/>
  <c r="E17" i="10"/>
  <c r="N17" i="10" s="1"/>
  <c r="C28" i="7"/>
  <c r="C43" i="7"/>
  <c r="E22" i="8"/>
  <c r="I21" i="10" s="1"/>
  <c r="R21" i="10" s="1"/>
  <c r="C16" i="7"/>
  <c r="M61" i="14"/>
  <c r="N40" i="14"/>
  <c r="F40" i="14" s="1"/>
  <c r="F40" i="10"/>
  <c r="C39" i="7"/>
  <c r="N30" i="14"/>
  <c r="F30" i="10"/>
  <c r="D30" i="10" s="1"/>
  <c r="C53" i="7"/>
  <c r="C32" i="7"/>
  <c r="L51" i="14"/>
  <c r="D51" i="14" s="1"/>
  <c r="Q51" i="14" s="1"/>
  <c r="E51" i="14"/>
  <c r="Q8" i="10"/>
  <c r="N8" i="10"/>
  <c r="D8" i="10"/>
  <c r="L43" i="14"/>
  <c r="D43" i="14" s="1"/>
  <c r="Q43" i="14" s="1"/>
  <c r="E43" i="14"/>
  <c r="L50" i="14"/>
  <c r="D50" i="14" s="1"/>
  <c r="Q50" i="14" s="1"/>
  <c r="E50" i="14"/>
  <c r="N30" i="10"/>
  <c r="Q30" i="10"/>
  <c r="E38" i="14"/>
  <c r="L6" i="14"/>
  <c r="D6" i="14" s="1"/>
  <c r="Q6" i="14" s="1"/>
  <c r="E6" i="14"/>
  <c r="L47" i="14"/>
  <c r="D47" i="14" s="1"/>
  <c r="Q47" i="14" s="1"/>
  <c r="E47" i="14"/>
  <c r="L57" i="14"/>
  <c r="D57" i="14" s="1"/>
  <c r="Q57" i="14" s="1"/>
  <c r="E57" i="14"/>
  <c r="E55" i="14"/>
  <c r="N24" i="10"/>
  <c r="M24" i="10" s="1"/>
  <c r="Q24" i="10"/>
  <c r="P24" i="10" s="1"/>
  <c r="D24" i="10"/>
  <c r="E17" i="14"/>
  <c r="E7" i="14"/>
  <c r="E20" i="14"/>
  <c r="L59" i="14"/>
  <c r="D59" i="14" s="1"/>
  <c r="Q59" i="14" s="1"/>
  <c r="E59" i="14"/>
  <c r="E48" i="14"/>
  <c r="L48" i="14"/>
  <c r="D48" i="14" s="1"/>
  <c r="Q48" i="14" s="1"/>
  <c r="E5" i="14"/>
  <c r="N27" i="10"/>
  <c r="L42" i="14"/>
  <c r="D42" i="14" s="1"/>
  <c r="Q42" i="14" s="1"/>
  <c r="E42" i="14"/>
  <c r="E52" i="14"/>
  <c r="L52" i="14"/>
  <c r="D52" i="14" s="1"/>
  <c r="Q52" i="14" s="1"/>
  <c r="Q31" i="10"/>
  <c r="D62" i="8"/>
  <c r="H61" i="10" s="1"/>
  <c r="E51" i="10"/>
  <c r="E21" i="8"/>
  <c r="I20" i="10" s="1"/>
  <c r="M23" i="14"/>
  <c r="I21" i="8"/>
  <c r="D21" i="8"/>
  <c r="H20" i="10" s="1"/>
  <c r="C56" i="7"/>
  <c r="M65" i="14"/>
  <c r="M14" i="14"/>
  <c r="N12" i="14"/>
  <c r="F12" i="14" s="1"/>
  <c r="F12" i="10"/>
  <c r="N10" i="14"/>
  <c r="F10" i="14" s="1"/>
  <c r="F10" i="10"/>
  <c r="M31" i="14"/>
  <c r="E62" i="8"/>
  <c r="I61" i="10" s="1"/>
  <c r="C40" i="8"/>
  <c r="E39" i="10"/>
  <c r="N39" i="10" s="1"/>
  <c r="N19" i="14"/>
  <c r="F19" i="10"/>
  <c r="N15" i="14"/>
  <c r="F15" i="14" s="1"/>
  <c r="F15" i="10"/>
  <c r="N13" i="14"/>
  <c r="F13" i="14" s="1"/>
  <c r="F13" i="10"/>
  <c r="M24" i="14"/>
  <c r="I22" i="8"/>
  <c r="D22" i="8"/>
  <c r="H21" i="10" s="1"/>
  <c r="M35" i="14"/>
  <c r="C23" i="7"/>
  <c r="C64" i="9"/>
  <c r="Q63" i="8"/>
  <c r="M63" i="8"/>
  <c r="L63" i="8" s="1"/>
  <c r="AC63" i="8"/>
  <c r="J63" i="8"/>
  <c r="V63" i="8"/>
  <c r="Z63" i="8"/>
  <c r="AB63" i="8"/>
  <c r="T63" i="8"/>
  <c r="S63" i="8"/>
  <c r="Y63" i="8"/>
  <c r="P63" i="8"/>
  <c r="W63" i="8"/>
  <c r="C24" i="7"/>
  <c r="M62" i="14"/>
  <c r="E62" i="10"/>
  <c r="C44" i="7"/>
  <c r="N25" i="14"/>
  <c r="F25" i="14" s="1"/>
  <c r="F25" i="10"/>
  <c r="F65" i="14"/>
  <c r="C36" i="8"/>
  <c r="C39" i="8"/>
  <c r="C57" i="8"/>
  <c r="E57" i="10"/>
  <c r="D57" i="10" s="1"/>
  <c r="F27" i="10"/>
  <c r="D27" i="10" s="1"/>
  <c r="N27" i="14"/>
  <c r="F35" i="10"/>
  <c r="N35" i="14"/>
  <c r="F35" i="14" s="1"/>
  <c r="U62" i="8"/>
  <c r="C49" i="7"/>
  <c r="M44" i="14"/>
  <c r="E59" i="10"/>
  <c r="E46" i="10"/>
  <c r="E26" i="10"/>
  <c r="N4" i="14"/>
  <c r="F4" i="14" s="1"/>
  <c r="F4" i="10"/>
  <c r="R21" i="8"/>
  <c r="N23" i="14"/>
  <c r="F23" i="14" s="1"/>
  <c r="F23" i="10"/>
  <c r="D23" i="10" s="1"/>
  <c r="AA62" i="8"/>
  <c r="N16" i="14"/>
  <c r="F16" i="14" s="1"/>
  <c r="F16" i="10"/>
  <c r="D16" i="10" s="1"/>
  <c r="C20" i="7"/>
  <c r="C35" i="7"/>
  <c r="C50" i="7"/>
  <c r="M56" i="14"/>
  <c r="E56" i="10"/>
  <c r="E61" i="10"/>
  <c r="N17" i="14"/>
  <c r="F17" i="14" s="1"/>
  <c r="F17" i="10"/>
  <c r="C48" i="7"/>
  <c r="C60" i="7"/>
  <c r="M64" i="14"/>
  <c r="C57" i="7"/>
  <c r="D18" i="10"/>
  <c r="Q27" i="10"/>
  <c r="Q23" i="10"/>
  <c r="N29" i="10"/>
  <c r="D64" i="10"/>
  <c r="M54" i="14"/>
  <c r="E54" i="10"/>
  <c r="D54" i="10" s="1"/>
  <c r="D63" i="10"/>
  <c r="M40" i="14"/>
  <c r="E40" i="10"/>
  <c r="E25" i="14"/>
  <c r="Q28" i="10"/>
  <c r="E39" i="14"/>
  <c r="E33" i="14"/>
  <c r="M12" i="14"/>
  <c r="E12" i="10"/>
  <c r="P58" i="14"/>
  <c r="E22" i="10"/>
  <c r="M22" i="14"/>
  <c r="L26" i="14"/>
  <c r="D26" i="14" s="1"/>
  <c r="Q26" i="14" s="1"/>
  <c r="D14" i="10"/>
  <c r="Q15" i="10"/>
  <c r="Q16" i="10"/>
  <c r="N35" i="10"/>
  <c r="Q35" i="10"/>
  <c r="G35" i="10"/>
  <c r="G43" i="9"/>
  <c r="N44" i="9"/>
  <c r="G44" i="9" s="1"/>
  <c r="G39" i="10"/>
  <c r="N37" i="10"/>
  <c r="N36" i="10"/>
  <c r="Q36" i="10"/>
  <c r="G34" i="10"/>
  <c r="AF41" i="8"/>
  <c r="AE41" i="8"/>
  <c r="D65" i="10"/>
  <c r="O41" i="9"/>
  <c r="D44" i="10" l="1"/>
  <c r="Q34" i="10"/>
  <c r="D15" i="10"/>
  <c r="D28" i="10"/>
  <c r="Q9" i="10"/>
  <c r="M8" i="10"/>
  <c r="R57" i="10"/>
  <c r="O57" i="10"/>
  <c r="N18" i="10"/>
  <c r="M18" i="10" s="1"/>
  <c r="R34" i="10"/>
  <c r="P34" i="10" s="1"/>
  <c r="D34" i="10"/>
  <c r="O34" i="10"/>
  <c r="M34" i="10" s="1"/>
  <c r="P8" i="10"/>
  <c r="D51" i="10"/>
  <c r="O60" i="10"/>
  <c r="D45" i="10"/>
  <c r="P18" i="10"/>
  <c r="AF42" i="8"/>
  <c r="AD42" i="8" s="1"/>
  <c r="N14" i="10"/>
  <c r="M14" i="10" s="1"/>
  <c r="O37" i="10"/>
  <c r="M37" i="10" s="1"/>
  <c r="Q38" i="10"/>
  <c r="E45" i="14"/>
  <c r="P45" i="14" s="1"/>
  <c r="D55" i="10"/>
  <c r="L7" i="14"/>
  <c r="D7" i="14" s="1"/>
  <c r="Q7" i="14" s="1"/>
  <c r="R37" i="10"/>
  <c r="P37" i="10" s="1"/>
  <c r="D38" i="10"/>
  <c r="D9" i="10"/>
  <c r="Q32" i="10"/>
  <c r="L36" i="14"/>
  <c r="D36" i="14" s="1"/>
  <c r="Q36" i="14" s="1"/>
  <c r="P49" i="14"/>
  <c r="D32" i="10"/>
  <c r="L9" i="14"/>
  <c r="D9" i="14" s="1"/>
  <c r="Q9" i="14" s="1"/>
  <c r="O22" i="10"/>
  <c r="R22" i="10"/>
  <c r="Q10" i="10"/>
  <c r="L41" i="14"/>
  <c r="D41" i="14" s="1"/>
  <c r="Q41" i="14" s="1"/>
  <c r="D10" i="10"/>
  <c r="L46" i="14"/>
  <c r="D46" i="14" s="1"/>
  <c r="Q46" i="14" s="1"/>
  <c r="R33" i="10"/>
  <c r="P33" i="10" s="1"/>
  <c r="O33" i="10"/>
  <c r="M33" i="10" s="1"/>
  <c r="L33" i="14"/>
  <c r="D33" i="14" s="1"/>
  <c r="Q33" i="14" s="1"/>
  <c r="D37" i="10"/>
  <c r="L8" i="14"/>
  <c r="D8" i="14" s="1"/>
  <c r="Q8" i="14" s="1"/>
  <c r="D33" i="10"/>
  <c r="D7" i="10"/>
  <c r="L38" i="14"/>
  <c r="D38" i="14" s="1"/>
  <c r="Q38" i="14" s="1"/>
  <c r="Q19" i="10"/>
  <c r="L53" i="14"/>
  <c r="D53" i="14" s="1"/>
  <c r="Q53" i="14" s="1"/>
  <c r="P37" i="14"/>
  <c r="Q6" i="10"/>
  <c r="Q5" i="10"/>
  <c r="P5" i="10" s="1"/>
  <c r="Q25" i="10"/>
  <c r="G25" i="10"/>
  <c r="N61" i="10"/>
  <c r="P34" i="14"/>
  <c r="P18" i="14"/>
  <c r="D46" i="10"/>
  <c r="P63" i="14"/>
  <c r="E60" i="14"/>
  <c r="P60" i="14" s="1"/>
  <c r="D40" i="10"/>
  <c r="P52" i="14"/>
  <c r="P59" i="14"/>
  <c r="C26" i="8"/>
  <c r="E11" i="14"/>
  <c r="P11" i="14" s="1"/>
  <c r="C22" i="8"/>
  <c r="L39" i="14"/>
  <c r="D39" i="14" s="1"/>
  <c r="Q39" i="14" s="1"/>
  <c r="E46" i="14"/>
  <c r="D13" i="10"/>
  <c r="D25" i="10"/>
  <c r="N25" i="10"/>
  <c r="Q13" i="10"/>
  <c r="O36" i="10"/>
  <c r="M36" i="10" s="1"/>
  <c r="R36" i="10"/>
  <c r="P36" i="10" s="1"/>
  <c r="P43" i="14"/>
  <c r="D39" i="10"/>
  <c r="P42" i="14"/>
  <c r="P6" i="14"/>
  <c r="D6" i="10"/>
  <c r="D20" i="10"/>
  <c r="R32" i="10"/>
  <c r="O32" i="10"/>
  <c r="M32" i="10" s="1"/>
  <c r="R11" i="10"/>
  <c r="O11" i="10"/>
  <c r="P28" i="14"/>
  <c r="Q17" i="10"/>
  <c r="Q7" i="10"/>
  <c r="P7" i="10" s="1"/>
  <c r="N5" i="10"/>
  <c r="M5" i="10" s="1"/>
  <c r="C62" i="8"/>
  <c r="R31" i="10"/>
  <c r="P31" i="10" s="1"/>
  <c r="O31" i="10"/>
  <c r="M31" i="10" s="1"/>
  <c r="O28" i="10"/>
  <c r="M28" i="10" s="1"/>
  <c r="R28" i="10"/>
  <c r="P28" i="10" s="1"/>
  <c r="G20" i="10"/>
  <c r="O21" i="10"/>
  <c r="P50" i="14"/>
  <c r="D61" i="10"/>
  <c r="N60" i="10"/>
  <c r="Q60" i="10"/>
  <c r="P60" i="10" s="1"/>
  <c r="D60" i="10"/>
  <c r="O29" i="10"/>
  <c r="M29" i="10" s="1"/>
  <c r="R29" i="10"/>
  <c r="P29" i="10" s="1"/>
  <c r="P55" i="14"/>
  <c r="L5" i="14"/>
  <c r="D5" i="14" s="1"/>
  <c r="Q5" i="14" s="1"/>
  <c r="F29" i="14"/>
  <c r="L29" i="14"/>
  <c r="D29" i="14" s="1"/>
  <c r="P29" i="14" s="1"/>
  <c r="N11" i="10"/>
  <c r="Q11" i="10"/>
  <c r="D11" i="10"/>
  <c r="Q20" i="10"/>
  <c r="P47" i="14"/>
  <c r="P51" i="14"/>
  <c r="O38" i="10"/>
  <c r="M38" i="10" s="1"/>
  <c r="R38" i="10"/>
  <c r="O9" i="10"/>
  <c r="M9" i="10" s="1"/>
  <c r="R9" i="10"/>
  <c r="O30" i="10"/>
  <c r="M30" i="10" s="1"/>
  <c r="R30" i="10"/>
  <c r="P30" i="10" s="1"/>
  <c r="O39" i="10"/>
  <c r="M39" i="10" s="1"/>
  <c r="R39" i="10"/>
  <c r="F30" i="14"/>
  <c r="L30" i="14"/>
  <c r="D30" i="14" s="1"/>
  <c r="P32" i="14"/>
  <c r="P57" i="14"/>
  <c r="P48" i="14"/>
  <c r="R6" i="10"/>
  <c r="O6" i="10"/>
  <c r="M6" i="10" s="1"/>
  <c r="L61" i="14"/>
  <c r="D61" i="14" s="1"/>
  <c r="Q61" i="14" s="1"/>
  <c r="E61" i="14"/>
  <c r="R63" i="8"/>
  <c r="L20" i="14"/>
  <c r="D20" i="14" s="1"/>
  <c r="E21" i="14"/>
  <c r="L21" i="14"/>
  <c r="D21" i="14" s="1"/>
  <c r="Q21" i="14" s="1"/>
  <c r="E63" i="8"/>
  <c r="I62" i="10" s="1"/>
  <c r="Q39" i="10"/>
  <c r="L56" i="14"/>
  <c r="D56" i="14" s="1"/>
  <c r="Q56" i="14" s="1"/>
  <c r="E56" i="14"/>
  <c r="N59" i="10"/>
  <c r="M59" i="10" s="1"/>
  <c r="D59" i="10"/>
  <c r="Q59" i="10"/>
  <c r="P59" i="10" s="1"/>
  <c r="Q57" i="10"/>
  <c r="N57" i="10"/>
  <c r="C65" i="9"/>
  <c r="Q64" i="8"/>
  <c r="T64" i="8"/>
  <c r="J64" i="8"/>
  <c r="S64" i="8"/>
  <c r="W64" i="8"/>
  <c r="Y64" i="8"/>
  <c r="P64" i="8"/>
  <c r="V64" i="8"/>
  <c r="AC64" i="8"/>
  <c r="AB64" i="8"/>
  <c r="Z64" i="8"/>
  <c r="M64" i="8"/>
  <c r="L64" i="8" s="1"/>
  <c r="O15" i="10"/>
  <c r="M15" i="10" s="1"/>
  <c r="R15" i="10"/>
  <c r="P15" i="10" s="1"/>
  <c r="L25" i="14"/>
  <c r="D25" i="14" s="1"/>
  <c r="Q25" i="14" s="1"/>
  <c r="E44" i="14"/>
  <c r="L44" i="14"/>
  <c r="D44" i="14" s="1"/>
  <c r="Q44" i="14" s="1"/>
  <c r="R25" i="10"/>
  <c r="O25" i="10"/>
  <c r="AA63" i="8"/>
  <c r="L14" i="14"/>
  <c r="D14" i="14" s="1"/>
  <c r="Q14" i="14" s="1"/>
  <c r="E14" i="14"/>
  <c r="L13" i="14"/>
  <c r="D13" i="14" s="1"/>
  <c r="L35" i="14"/>
  <c r="D35" i="14" s="1"/>
  <c r="Q35" i="14" s="1"/>
  <c r="E35" i="14"/>
  <c r="U63" i="8"/>
  <c r="G21" i="10"/>
  <c r="Q21" i="10"/>
  <c r="P21" i="10" s="1"/>
  <c r="N21" i="10"/>
  <c r="F19" i="14"/>
  <c r="L19" i="14"/>
  <c r="D19" i="14" s="1"/>
  <c r="E31" i="14"/>
  <c r="L31" i="14"/>
  <c r="D31" i="14" s="1"/>
  <c r="Q31" i="14" s="1"/>
  <c r="G61" i="10"/>
  <c r="L17" i="14"/>
  <c r="D17" i="14" s="1"/>
  <c r="O17" i="10"/>
  <c r="M17" i="10" s="1"/>
  <c r="R17" i="10"/>
  <c r="O4" i="10"/>
  <c r="R4" i="10"/>
  <c r="R19" i="10"/>
  <c r="O19" i="10"/>
  <c r="M19" i="10" s="1"/>
  <c r="R61" i="10"/>
  <c r="O61" i="10"/>
  <c r="L65" i="14"/>
  <c r="D65" i="14" s="1"/>
  <c r="Q65" i="14" s="1"/>
  <c r="E65" i="14"/>
  <c r="D17" i="10"/>
  <c r="D19" i="10"/>
  <c r="D26" i="10"/>
  <c r="N26" i="10"/>
  <c r="M26" i="10" s="1"/>
  <c r="Q26" i="10"/>
  <c r="P26" i="10" s="1"/>
  <c r="L16" i="14"/>
  <c r="D16" i="14" s="1"/>
  <c r="D62" i="10"/>
  <c r="R16" i="10"/>
  <c r="P16" i="10" s="1"/>
  <c r="O16" i="10"/>
  <c r="M16" i="10" s="1"/>
  <c r="I63" i="8"/>
  <c r="D63" i="8"/>
  <c r="H62" i="10" s="1"/>
  <c r="N62" i="10" s="1"/>
  <c r="O10" i="10"/>
  <c r="M10" i="10" s="1"/>
  <c r="R10" i="10"/>
  <c r="P10" i="10" s="1"/>
  <c r="L62" i="14"/>
  <c r="D62" i="14" s="1"/>
  <c r="Q62" i="14" s="1"/>
  <c r="E62" i="14"/>
  <c r="O63" i="8"/>
  <c r="L24" i="14"/>
  <c r="D24" i="14" s="1"/>
  <c r="Q24" i="14" s="1"/>
  <c r="E24" i="14"/>
  <c r="C21" i="8"/>
  <c r="O35" i="10"/>
  <c r="M35" i="10" s="1"/>
  <c r="R35" i="10"/>
  <c r="P35" i="10" s="1"/>
  <c r="F27" i="14"/>
  <c r="L27" i="14"/>
  <c r="D27" i="14" s="1"/>
  <c r="L10" i="14"/>
  <c r="D10" i="14" s="1"/>
  <c r="X63" i="8"/>
  <c r="O13" i="10"/>
  <c r="M13" i="10" s="1"/>
  <c r="R13" i="10"/>
  <c r="N20" i="10"/>
  <c r="R12" i="10"/>
  <c r="O12" i="10"/>
  <c r="L23" i="14"/>
  <c r="D23" i="14" s="1"/>
  <c r="Q23" i="14" s="1"/>
  <c r="E23" i="14"/>
  <c r="L15" i="14"/>
  <c r="D15" i="14" s="1"/>
  <c r="Q61" i="10"/>
  <c r="L64" i="14"/>
  <c r="D64" i="14" s="1"/>
  <c r="Q64" i="14" s="1"/>
  <c r="E64" i="14"/>
  <c r="D56" i="10"/>
  <c r="N56" i="10"/>
  <c r="M56" i="10" s="1"/>
  <c r="Q56" i="10"/>
  <c r="P56" i="10" s="1"/>
  <c r="O23" i="10"/>
  <c r="M23" i="10" s="1"/>
  <c r="R23" i="10"/>
  <c r="P23" i="10" s="1"/>
  <c r="O27" i="10"/>
  <c r="M27" i="10" s="1"/>
  <c r="R27" i="10"/>
  <c r="P27" i="10" s="1"/>
  <c r="R20" i="10"/>
  <c r="O20" i="10"/>
  <c r="D35" i="10"/>
  <c r="P26" i="14"/>
  <c r="L40" i="14"/>
  <c r="D40" i="14" s="1"/>
  <c r="Q40" i="14" s="1"/>
  <c r="E40" i="14"/>
  <c r="E22" i="14"/>
  <c r="L22" i="14"/>
  <c r="D22" i="14" s="1"/>
  <c r="Q22" i="14" s="1"/>
  <c r="L54" i="14"/>
  <c r="D54" i="14" s="1"/>
  <c r="Q54" i="14" s="1"/>
  <c r="E54" i="14"/>
  <c r="N22" i="10"/>
  <c r="Q22" i="10"/>
  <c r="D22" i="10"/>
  <c r="N12" i="10"/>
  <c r="D12" i="10"/>
  <c r="Q12" i="10"/>
  <c r="E12" i="14"/>
  <c r="L12" i="14"/>
  <c r="D12" i="14" s="1"/>
  <c r="AE43" i="8"/>
  <c r="AF43" i="8"/>
  <c r="AE44" i="8"/>
  <c r="AF44" i="8"/>
  <c r="G45" i="9"/>
  <c r="AI41" i="8"/>
  <c r="E41" i="8" s="1"/>
  <c r="I40" i="10" s="1"/>
  <c r="AH41" i="8"/>
  <c r="AD41" i="8"/>
  <c r="T43" i="9"/>
  <c r="O42" i="9"/>
  <c r="P53" i="14" l="1"/>
  <c r="M57" i="10"/>
  <c r="P57" i="10"/>
  <c r="P9" i="10"/>
  <c r="P38" i="10"/>
  <c r="M60" i="10"/>
  <c r="M22" i="10"/>
  <c r="P7" i="14"/>
  <c r="P19" i="10"/>
  <c r="P9" i="14"/>
  <c r="P32" i="10"/>
  <c r="P36" i="14"/>
  <c r="P46" i="14"/>
  <c r="P22" i="10"/>
  <c r="P41" i="14"/>
  <c r="P33" i="14"/>
  <c r="P38" i="14"/>
  <c r="P25" i="10"/>
  <c r="P8" i="14"/>
  <c r="P6" i="10"/>
  <c r="M11" i="10"/>
  <c r="M61" i="10"/>
  <c r="M25" i="10"/>
  <c r="P17" i="10"/>
  <c r="P20" i="10"/>
  <c r="P13" i="10"/>
  <c r="P11" i="10"/>
  <c r="P25" i="14"/>
  <c r="P39" i="14"/>
  <c r="P14" i="14"/>
  <c r="Q29" i="14"/>
  <c r="P24" i="14"/>
  <c r="P35" i="14"/>
  <c r="P39" i="10"/>
  <c r="P65" i="14"/>
  <c r="M21" i="10"/>
  <c r="P62" i="14"/>
  <c r="P5" i="14"/>
  <c r="P23" i="14"/>
  <c r="P31" i="14"/>
  <c r="R64" i="8"/>
  <c r="Q62" i="10"/>
  <c r="M12" i="10"/>
  <c r="P61" i="14"/>
  <c r="Q30" i="14"/>
  <c r="P30" i="14"/>
  <c r="P40" i="14"/>
  <c r="G62" i="10"/>
  <c r="C63" i="8"/>
  <c r="P21" i="14"/>
  <c r="P12" i="10"/>
  <c r="Q20" i="14"/>
  <c r="P20" i="14"/>
  <c r="Q27" i="14"/>
  <c r="P27" i="14"/>
  <c r="M20" i="10"/>
  <c r="I64" i="8"/>
  <c r="D64" i="8"/>
  <c r="H63" i="10" s="1"/>
  <c r="P61" i="10"/>
  <c r="Q19" i="14"/>
  <c r="P19" i="14"/>
  <c r="AA64" i="8"/>
  <c r="P56" i="14"/>
  <c r="Q15" i="14"/>
  <c r="P15" i="14"/>
  <c r="E64" i="8"/>
  <c r="I63" i="10" s="1"/>
  <c r="P54" i="14"/>
  <c r="Q16" i="14"/>
  <c r="P16" i="14"/>
  <c r="P44" i="14"/>
  <c r="U64" i="8"/>
  <c r="C66" i="9"/>
  <c r="Q65" i="8"/>
  <c r="J65" i="8"/>
  <c r="W65" i="8"/>
  <c r="Y65" i="8"/>
  <c r="P65" i="8"/>
  <c r="AC65" i="8"/>
  <c r="M65" i="8"/>
  <c r="L65" i="8" s="1"/>
  <c r="Z65" i="8"/>
  <c r="V65" i="8"/>
  <c r="T65" i="8"/>
  <c r="AB65" i="8"/>
  <c r="S65" i="8"/>
  <c r="Q10" i="14"/>
  <c r="P10" i="14"/>
  <c r="Q13" i="14"/>
  <c r="P13" i="14"/>
  <c r="O64" i="8"/>
  <c r="X64" i="8"/>
  <c r="O62" i="10"/>
  <c r="M62" i="10" s="1"/>
  <c r="R62" i="10"/>
  <c r="Q17" i="14"/>
  <c r="P17" i="14"/>
  <c r="P64" i="14"/>
  <c r="P22" i="14"/>
  <c r="P12" i="14"/>
  <c r="Q12" i="14"/>
  <c r="AD44" i="8"/>
  <c r="AF45" i="8"/>
  <c r="AE45" i="8"/>
  <c r="G46" i="9"/>
  <c r="AD43" i="8"/>
  <c r="R40" i="10"/>
  <c r="O40" i="10"/>
  <c r="AG41" i="8"/>
  <c r="C41" i="8" s="1"/>
  <c r="D41" i="8"/>
  <c r="H40" i="10" s="1"/>
  <c r="AH42" i="8"/>
  <c r="AI42" i="8"/>
  <c r="E42" i="8" s="1"/>
  <c r="I41" i="10" s="1"/>
  <c r="T44" i="9"/>
  <c r="O43" i="9"/>
  <c r="P62" i="10" l="1"/>
  <c r="U65" i="8"/>
  <c r="AD45" i="8"/>
  <c r="O63" i="10"/>
  <c r="R63" i="10"/>
  <c r="O44" i="9"/>
  <c r="O45" i="9" s="1"/>
  <c r="Q66" i="8"/>
  <c r="Z66" i="8"/>
  <c r="J66" i="8"/>
  <c r="M66" i="8"/>
  <c r="L66" i="8" s="1"/>
  <c r="W66" i="8"/>
  <c r="T66" i="8"/>
  <c r="Y66" i="8"/>
  <c r="P66" i="8"/>
  <c r="AC66" i="8"/>
  <c r="S66" i="8"/>
  <c r="V66" i="8"/>
  <c r="AB66" i="8"/>
  <c r="C64" i="8"/>
  <c r="O65" i="8"/>
  <c r="R65" i="8"/>
  <c r="X65" i="8"/>
  <c r="E65" i="8"/>
  <c r="I64" i="10" s="1"/>
  <c r="I65" i="8"/>
  <c r="D65" i="8"/>
  <c r="H64" i="10" s="1"/>
  <c r="G63" i="10"/>
  <c r="N63" i="10"/>
  <c r="Q63" i="10"/>
  <c r="AA65" i="8"/>
  <c r="AF46" i="8"/>
  <c r="G47" i="9"/>
  <c r="AE46" i="8"/>
  <c r="G40" i="10"/>
  <c r="Q40" i="10"/>
  <c r="P40" i="10" s="1"/>
  <c r="N40" i="10"/>
  <c r="M40" i="10" s="1"/>
  <c r="D42" i="8"/>
  <c r="H41" i="10" s="1"/>
  <c r="AG42" i="8"/>
  <c r="C42" i="8" s="1"/>
  <c r="O41" i="10"/>
  <c r="R41" i="10"/>
  <c r="AI43" i="8"/>
  <c r="E43" i="8" s="1"/>
  <c r="I42" i="10" s="1"/>
  <c r="AH43" i="8"/>
  <c r="M63" i="10" l="1"/>
  <c r="AI45" i="8"/>
  <c r="E45" i="8" s="1"/>
  <c r="I44" i="10" s="1"/>
  <c r="R44" i="10" s="1"/>
  <c r="AH45" i="8"/>
  <c r="O46" i="9"/>
  <c r="AI46" i="8" s="1"/>
  <c r="E46" i="8" s="1"/>
  <c r="I45" i="10" s="1"/>
  <c r="U66" i="8"/>
  <c r="R66" i="8"/>
  <c r="P63" i="10"/>
  <c r="G64" i="10"/>
  <c r="N64" i="10"/>
  <c r="Q64" i="10"/>
  <c r="AA66" i="8"/>
  <c r="C65" i="8"/>
  <c r="I66" i="8"/>
  <c r="D66" i="8"/>
  <c r="H65" i="10" s="1"/>
  <c r="O64" i="10"/>
  <c r="R64" i="10"/>
  <c r="O66" i="8"/>
  <c r="AH44" i="8"/>
  <c r="AI44" i="8"/>
  <c r="E44" i="8" s="1"/>
  <c r="I43" i="10" s="1"/>
  <c r="E66" i="8"/>
  <c r="I65" i="10" s="1"/>
  <c r="X66" i="8"/>
  <c r="G48" i="9"/>
  <c r="AF47" i="8"/>
  <c r="AE47" i="8"/>
  <c r="AD46" i="8"/>
  <c r="Q41" i="10"/>
  <c r="P41" i="10" s="1"/>
  <c r="N41" i="10"/>
  <c r="M41" i="10" s="1"/>
  <c r="G41" i="10"/>
  <c r="O42" i="10"/>
  <c r="R42" i="10"/>
  <c r="D43" i="8"/>
  <c r="H42" i="10" s="1"/>
  <c r="AG43" i="8"/>
  <c r="C43" i="8" s="1"/>
  <c r="AG45" i="8" l="1"/>
  <c r="C45" i="8" s="1"/>
  <c r="D45" i="8"/>
  <c r="H44" i="10" s="1"/>
  <c r="Q44" i="10" s="1"/>
  <c r="P44" i="10" s="1"/>
  <c r="O47" i="9"/>
  <c r="AH47" i="8" s="1"/>
  <c r="AH46" i="8"/>
  <c r="AG46" i="8" s="1"/>
  <c r="C46" i="8" s="1"/>
  <c r="C66" i="8"/>
  <c r="O44" i="10"/>
  <c r="M64" i="10"/>
  <c r="G65" i="10"/>
  <c r="Q65" i="10"/>
  <c r="N65" i="10"/>
  <c r="R65" i="10"/>
  <c r="O65" i="10"/>
  <c r="O43" i="10"/>
  <c r="R43" i="10"/>
  <c r="AG44" i="8"/>
  <c r="C44" i="8" s="1"/>
  <c r="D44" i="8"/>
  <c r="H43" i="10" s="1"/>
  <c r="P64" i="10"/>
  <c r="AD47" i="8"/>
  <c r="G49" i="9"/>
  <c r="AE48" i="8"/>
  <c r="AF48" i="8"/>
  <c r="N42" i="10"/>
  <c r="M42" i="10" s="1"/>
  <c r="Q42" i="10"/>
  <c r="P42" i="10" s="1"/>
  <c r="G42" i="10"/>
  <c r="O45" i="10"/>
  <c r="R45" i="10"/>
  <c r="G44" i="10" l="1"/>
  <c r="N44" i="10"/>
  <c r="M44" i="10" s="1"/>
  <c r="O48" i="9"/>
  <c r="AI48" i="8" s="1"/>
  <c r="E48" i="8" s="1"/>
  <c r="I47" i="10" s="1"/>
  <c r="AI47" i="8"/>
  <c r="E47" i="8" s="1"/>
  <c r="I46" i="10" s="1"/>
  <c r="O46" i="10" s="1"/>
  <c r="D46" i="8"/>
  <c r="H45" i="10" s="1"/>
  <c r="G45" i="10" s="1"/>
  <c r="P65" i="10"/>
  <c r="M65" i="10"/>
  <c r="Q43" i="10"/>
  <c r="P43" i="10" s="1"/>
  <c r="N43" i="10"/>
  <c r="M43" i="10" s="1"/>
  <c r="G43" i="10"/>
  <c r="G50" i="9"/>
  <c r="AF49" i="8"/>
  <c r="AE49" i="8"/>
  <c r="AD48" i="8"/>
  <c r="D47" i="8"/>
  <c r="H46" i="10" s="1"/>
  <c r="AH48" i="8" l="1"/>
  <c r="AG48" i="8" s="1"/>
  <c r="C48" i="8" s="1"/>
  <c r="O49" i="9"/>
  <c r="AI49" i="8" s="1"/>
  <c r="E49" i="8" s="1"/>
  <c r="I48" i="10" s="1"/>
  <c r="N45" i="10"/>
  <c r="M45" i="10" s="1"/>
  <c r="Q45" i="10"/>
  <c r="P45" i="10" s="1"/>
  <c r="AD49" i="8"/>
  <c r="AG47" i="8"/>
  <c r="C47" i="8" s="1"/>
  <c r="R46" i="10"/>
  <c r="G51" i="9"/>
  <c r="AF50" i="8"/>
  <c r="AE50" i="8"/>
  <c r="G46" i="10"/>
  <c r="Q46" i="10"/>
  <c r="N46" i="10"/>
  <c r="M46" i="10" s="1"/>
  <c r="R47" i="10"/>
  <c r="O47" i="10"/>
  <c r="AH49" i="8" l="1"/>
  <c r="AG49" i="8" s="1"/>
  <c r="C49" i="8" s="1"/>
  <c r="D48" i="8"/>
  <c r="H47" i="10" s="1"/>
  <c r="Q47" i="10" s="1"/>
  <c r="P47" i="10" s="1"/>
  <c r="O50" i="9"/>
  <c r="AI50" i="8" s="1"/>
  <c r="E50" i="8" s="1"/>
  <c r="I49" i="10" s="1"/>
  <c r="P46" i="10"/>
  <c r="AD50" i="8"/>
  <c r="G52" i="9"/>
  <c r="AE51" i="8"/>
  <c r="AF51" i="8"/>
  <c r="R48" i="10"/>
  <c r="O48" i="10"/>
  <c r="D49" i="8" l="1"/>
  <c r="H48" i="10" s="1"/>
  <c r="N48" i="10" s="1"/>
  <c r="M48" i="10" s="1"/>
  <c r="N47" i="10"/>
  <c r="M47" i="10" s="1"/>
  <c r="AH50" i="8"/>
  <c r="D50" i="8" s="1"/>
  <c r="H49" i="10" s="1"/>
  <c r="G47" i="10"/>
  <c r="O51" i="9"/>
  <c r="AI51" i="8" s="1"/>
  <c r="E51" i="8" s="1"/>
  <c r="I50" i="10" s="1"/>
  <c r="AF52" i="8"/>
  <c r="G53" i="9"/>
  <c r="AE52" i="8"/>
  <c r="AD51" i="8"/>
  <c r="R49" i="10"/>
  <c r="O49" i="10"/>
  <c r="Q48" i="10" l="1"/>
  <c r="P48" i="10" s="1"/>
  <c r="G48" i="10"/>
  <c r="AH51" i="8"/>
  <c r="AG50" i="8"/>
  <c r="C50" i="8" s="1"/>
  <c r="O52" i="9"/>
  <c r="O53" i="9" s="1"/>
  <c r="AD52" i="8"/>
  <c r="G54" i="9"/>
  <c r="AE53" i="8"/>
  <c r="AF53" i="8"/>
  <c r="Q49" i="10"/>
  <c r="P49" i="10" s="1"/>
  <c r="N49" i="10"/>
  <c r="M49" i="10" s="1"/>
  <c r="G49" i="10"/>
  <c r="R50" i="10"/>
  <c r="O50" i="10"/>
  <c r="D51" i="8"/>
  <c r="H50" i="10" s="1"/>
  <c r="AG51" i="8"/>
  <c r="C51" i="8" s="1"/>
  <c r="AI52" i="8" l="1"/>
  <c r="E52" i="8" s="1"/>
  <c r="I51" i="10" s="1"/>
  <c r="R51" i="10" s="1"/>
  <c r="AH52" i="8"/>
  <c r="D52" i="8" s="1"/>
  <c r="H51" i="10" s="1"/>
  <c r="AD53" i="8"/>
  <c r="G55" i="9"/>
  <c r="AF54" i="8"/>
  <c r="AE54" i="8"/>
  <c r="Q50" i="10"/>
  <c r="P50" i="10" s="1"/>
  <c r="N50" i="10"/>
  <c r="M50" i="10" s="1"/>
  <c r="G50" i="10"/>
  <c r="AI53" i="8"/>
  <c r="E53" i="8" s="1"/>
  <c r="I52" i="10" s="1"/>
  <c r="AH53" i="8"/>
  <c r="O54" i="9"/>
  <c r="AG52" i="8" l="1"/>
  <c r="C52" i="8" s="1"/>
  <c r="O51" i="10"/>
  <c r="AD54" i="8"/>
  <c r="G56" i="9"/>
  <c r="AE55" i="8"/>
  <c r="AF55" i="8"/>
  <c r="Q51" i="10"/>
  <c r="P51" i="10" s="1"/>
  <c r="N51" i="10"/>
  <c r="G51" i="10"/>
  <c r="R52" i="10"/>
  <c r="O52" i="10"/>
  <c r="AG53" i="8"/>
  <c r="C53" i="8" s="1"/>
  <c r="D53" i="8"/>
  <c r="H52" i="10" s="1"/>
  <c r="AH54" i="8"/>
  <c r="AI54" i="8"/>
  <c r="E54" i="8" s="1"/>
  <c r="I53" i="10" s="1"/>
  <c r="O55" i="9"/>
  <c r="M51" i="10" l="1"/>
  <c r="AF56" i="8"/>
  <c r="AE56" i="8"/>
  <c r="AD55" i="8"/>
  <c r="Q52" i="10"/>
  <c r="P52" i="10" s="1"/>
  <c r="G52" i="10"/>
  <c r="N52" i="10"/>
  <c r="M52" i="10" s="1"/>
  <c r="R53" i="10"/>
  <c r="O53" i="10"/>
  <c r="D54" i="8"/>
  <c r="H53" i="10" s="1"/>
  <c r="AG54" i="8"/>
  <c r="C54" i="8" s="1"/>
  <c r="AI55" i="8"/>
  <c r="E55" i="8" s="1"/>
  <c r="I54" i="10" s="1"/>
  <c r="AH55" i="8"/>
  <c r="O56" i="9"/>
  <c r="AD56" i="8" l="1"/>
  <c r="G53" i="10"/>
  <c r="Q53" i="10"/>
  <c r="P53" i="10" s="1"/>
  <c r="N53" i="10"/>
  <c r="M53" i="10" s="1"/>
  <c r="O54" i="10"/>
  <c r="R54" i="10"/>
  <c r="AG55" i="8"/>
  <c r="C55" i="8" s="1"/>
  <c r="D55" i="8"/>
  <c r="H54" i="10" s="1"/>
  <c r="AH56" i="8"/>
  <c r="AI56" i="8"/>
  <c r="E56" i="8" s="1"/>
  <c r="I55" i="10" s="1"/>
  <c r="Q54" i="10" l="1"/>
  <c r="P54" i="10" s="1"/>
  <c r="N54" i="10"/>
  <c r="M54" i="10" s="1"/>
  <c r="G54" i="10"/>
  <c r="R55" i="10"/>
  <c r="O55" i="10"/>
  <c r="D56" i="8"/>
  <c r="H55" i="10" s="1"/>
  <c r="AG56" i="8"/>
  <c r="C56" i="8" s="1"/>
  <c r="G55" i="10" l="1"/>
  <c r="Q55" i="10"/>
  <c r="P55" i="10" s="1"/>
  <c r="N55" i="10"/>
  <c r="M55" i="10" s="1"/>
  <c r="F5" i="4"/>
  <c r="K4" i="10" s="1"/>
  <c r="J4" i="10" s="1"/>
  <c r="G5" i="4"/>
  <c r="D5" i="4" s="1"/>
  <c r="C5" i="4" l="1"/>
  <c r="E4" i="10" s="1"/>
  <c r="M4" i="14" l="1"/>
  <c r="E4" i="14" s="1"/>
  <c r="N4" i="10"/>
  <c r="M4" i="10" s="1"/>
  <c r="Q4" i="10"/>
  <c r="P4" i="10" s="1"/>
  <c r="D4" i="10"/>
  <c r="L4" i="14" l="1"/>
  <c r="D4" i="14" s="1"/>
  <c r="P4" i="14" s="1"/>
  <c r="Q4" i="14" l="1"/>
</calcChain>
</file>

<file path=xl/sharedStrings.xml><?xml version="1.0" encoding="utf-8"?>
<sst xmlns="http://schemas.openxmlformats.org/spreadsheetml/2006/main" count="994" uniqueCount="438">
  <si>
    <t>Inhaltsverzeichnis</t>
  </si>
  <si>
    <t>Nr.</t>
  </si>
  <si>
    <t>Tabellenblatt</t>
  </si>
  <si>
    <t>Inhalt</t>
  </si>
  <si>
    <t>Subjektförderung</t>
  </si>
  <si>
    <t>Tabellen-Wohngeld, Pauschalisiertes Wohngeld, Besonderer Mietenzuschuss</t>
  </si>
  <si>
    <t>Kosten der Unterkunft nach SGB II + SGB XII</t>
  </si>
  <si>
    <t>Objektförderung</t>
  </si>
  <si>
    <t>Objektförderung des Bundes (nach Programmen)</t>
  </si>
  <si>
    <t>Objektförderung der Länder (gesamt)</t>
  </si>
  <si>
    <t>Steuermindereinnahmen von Bund und Ländern (nach Einzelpositionen)</t>
  </si>
  <si>
    <t>Schätzung des Förderanteils Bestandserwerb an der Objektförderung</t>
  </si>
  <si>
    <t>Anhang Objektförderung</t>
  </si>
  <si>
    <t>Kürzel, Beschreibungen und Aufkommensanteile der Steuermindereinnahmen</t>
  </si>
  <si>
    <t>Quellen</t>
  </si>
  <si>
    <t xml:space="preserve"> Quellenangaben je Datenreihe</t>
  </si>
  <si>
    <t>BIP-Deflator</t>
  </si>
  <si>
    <t>Gesamt</t>
  </si>
  <si>
    <t>in Mrd. EUR (real)</t>
  </si>
  <si>
    <t>davon Bund</t>
  </si>
  <si>
    <t>davon Länder</t>
  </si>
  <si>
    <t>davon Kommunen</t>
  </si>
  <si>
    <t>(Tabellen-)Wohngeld</t>
  </si>
  <si>
    <t>Pauschalisiertes Wohngeld</t>
  </si>
  <si>
    <t>Besonderer Mietenzuschuss</t>
  </si>
  <si>
    <t>in Mrd. EUR (nominal)</t>
  </si>
  <si>
    <t>West</t>
  </si>
  <si>
    <t>Ost</t>
  </si>
  <si>
    <t>SGB II</t>
  </si>
  <si>
    <t>SGB XII</t>
  </si>
  <si>
    <t>Grundsicherung im Alter und bei Erwerbsminderung</t>
  </si>
  <si>
    <t>Laufende Hilfe zum Lebensunterhalt</t>
  </si>
  <si>
    <t>Bestandserwerb</t>
  </si>
  <si>
    <t>Sozialer Wohnungsbau</t>
  </si>
  <si>
    <t>Objektförderung ohne Bestandserwerb</t>
  </si>
  <si>
    <t>Objektförderung ohne Bestandserwerb und sozialen Wohnungsbau</t>
  </si>
  <si>
    <t>Modernisierung und Instandsetzung</t>
  </si>
  <si>
    <t>Sonstiges</t>
  </si>
  <si>
    <t>Langfristiges Wohnungsbauprogramm und sozialer Wohnungsbau</t>
  </si>
  <si>
    <t>Sozialer Wohnungsbau und Modernisierungsprogramm</t>
  </si>
  <si>
    <t>Kompensationsmittel sozialer Wohnungsbau</t>
  </si>
  <si>
    <t>Wohnungsbauprämien</t>
  </si>
  <si>
    <t>Übrige Hilfen für das Wohnungswesen</t>
  </si>
  <si>
    <t>Wohnungsfürsorge</t>
  </si>
  <si>
    <t>Bausparzwischenfinanzierung</t>
  </si>
  <si>
    <t>Klimafreundlicher Neubau</t>
  </si>
  <si>
    <r>
      <t xml:space="preserve">Z + S
</t>
    </r>
    <r>
      <rPr>
        <i/>
        <sz val="6.5"/>
        <color theme="1"/>
        <rFont val="Open Sans"/>
        <family val="2"/>
        <scheme val="minor"/>
      </rPr>
      <t>(Zuschüsse + Schuldendiensthilfen)</t>
    </r>
  </si>
  <si>
    <r>
      <t xml:space="preserve">D
</t>
    </r>
    <r>
      <rPr>
        <i/>
        <sz val="6.5"/>
        <color theme="1"/>
        <rFont val="Open Sans"/>
        <family val="2"/>
        <scheme val="minor"/>
      </rPr>
      <t>(Darlehen)</t>
    </r>
  </si>
  <si>
    <t>Z + S</t>
  </si>
  <si>
    <t>D</t>
  </si>
  <si>
    <t>Objektförderung Gesamt</t>
  </si>
  <si>
    <t>laut Subventionsbericht</t>
  </si>
  <si>
    <t>laut Haushaltsplänen</t>
  </si>
  <si>
    <t>Wohnungsbauprämie</t>
  </si>
  <si>
    <r>
      <t>D</t>
    </r>
    <r>
      <rPr>
        <i/>
        <sz val="6.5"/>
        <color theme="1"/>
        <rFont val="Open Sans"/>
        <family val="2"/>
        <scheme val="minor"/>
      </rPr>
      <t xml:space="preserve">
(Darlehen)</t>
    </r>
  </si>
  <si>
    <t>Gesamt Bund &amp; Länder</t>
  </si>
  <si>
    <t>Steuermindereinnahmen</t>
  </si>
  <si>
    <t>Modernisierung</t>
  </si>
  <si>
    <t>EuK1</t>
  </si>
  <si>
    <t>EuK2</t>
  </si>
  <si>
    <t>EuK3</t>
  </si>
  <si>
    <t>EuK4</t>
  </si>
  <si>
    <t>EuK5</t>
  </si>
  <si>
    <t>EuK6</t>
  </si>
  <si>
    <t>EuK7</t>
  </si>
  <si>
    <t>EuK8</t>
  </si>
  <si>
    <t>EuK9</t>
  </si>
  <si>
    <t>EuK10</t>
  </si>
  <si>
    <t>EuK11</t>
  </si>
  <si>
    <t>EuK12</t>
  </si>
  <si>
    <t>EuK13</t>
  </si>
  <si>
    <t>EuK14</t>
  </si>
  <si>
    <t>EuK15</t>
  </si>
  <si>
    <t>EuK16</t>
  </si>
  <si>
    <t>EuK17</t>
  </si>
  <si>
    <t>V1</t>
  </si>
  <si>
    <t>V2</t>
  </si>
  <si>
    <t>ReS1</t>
  </si>
  <si>
    <t>GW1</t>
  </si>
  <si>
    <t>GW2</t>
  </si>
  <si>
    <t>GW3</t>
  </si>
  <si>
    <t>GW4</t>
  </si>
  <si>
    <t>GW5</t>
  </si>
  <si>
    <t>GW6</t>
  </si>
  <si>
    <t>GW7</t>
  </si>
  <si>
    <t>GW8</t>
  </si>
  <si>
    <t>GW9</t>
  </si>
  <si>
    <t>GW10</t>
  </si>
  <si>
    <t>Bund + Länder</t>
  </si>
  <si>
    <t>davon Gemeinden</t>
  </si>
  <si>
    <t>Objektförderung für Bestandserwerb</t>
  </si>
  <si>
    <t>Steuermindereinnahmen aus Förderung von Bestandserwerb</t>
  </si>
  <si>
    <t>Kürzel</t>
  </si>
  <si>
    <t>Position</t>
  </si>
  <si>
    <t>Kategorie</t>
  </si>
  <si>
    <t>Aufkommen Mindereinnahmen</t>
  </si>
  <si>
    <t>Bund</t>
  </si>
  <si>
    <t>Länder</t>
  </si>
  <si>
    <t>Gemeinden</t>
  </si>
  <si>
    <t>Einkommen- und Körperschaftsteuer - Erhöhte Absetzungen für Wohngebäude</t>
  </si>
  <si>
    <t>§7h EStG, §82a EStDV- Einkommen- und Körperschaftsteuer - Erhöhte Absetzungen für den Modernisierungsaufwand bei Altbauwohnungen // Erhöhte Absetzungen für bestimmte Energiemaßnahmen an Gebäuden</t>
  </si>
  <si>
    <t>Einkommen- und Körperschaftsteuer - Steuerbefreiung der Organe der staatlichen Wohnungspolitik</t>
  </si>
  <si>
    <t>Einkommen- und Körperschaftsteuer - Steuerbefreiung der gemeinnnützigen Wohnungs- und Siedlungsunternehmen</t>
  </si>
  <si>
    <t>§34f EStG - Kinderkomponente zu §7 EStG (Steuerermäßigung von je bis zu 600 DM für das zweite und jedes weitere Kind)</t>
  </si>
  <si>
    <t>§10e EStG - Sonderausgaben-Abzug von bis zu 15000 DM jährlich für acht Jahre bei Herstellung oder Anschaffung einer zu eigenen Wohnzwecken genutzen Wohnung sowie bei deren Ausbau oder Erweiterung</t>
  </si>
  <si>
    <t>§7k EStG - Erhöhte Absetzung für Wohnungen mit Sozialbindung</t>
  </si>
  <si>
    <t>§7c EStG - Erhöhte Absetzungen jeweils bis zu 20 v. H. der Aufwendungen zur Schaffung neuer Mietwohnungen an bestehenden Gebäuden im Jahr der Fertigstellung und den folgenden vier Jahren, höchstens 60 000 DM je Wohnung</t>
  </si>
  <si>
    <t>§10h EStG - Steuerbegünstigung der unentgeltlich zu Wohnzwecken an nahe Angehörige überlassenen Wohnungen im eigenen Haus</t>
  </si>
  <si>
    <t>§10e Abs. 6a EStG - Sonderausgabenabzug von Schuldzinsen bis zu 12000DM jährlich für drei Jahre bei einer neugebauten zu eigenen Wohnzwecken genutzten Wohnung sowie Ausbauten und Erweiterungen</t>
  </si>
  <si>
    <t>§10f EStG - Steuerbegünstigung für zu eigenen Wohnzwecken genutzte Baudenkmale und Gebäude in Sanierungsgebieten und städtebaulichen Entwicklungsbereichen</t>
  </si>
  <si>
    <t>Vorkostenabzug bei selbstgenutzten Wohnungen</t>
  </si>
  <si>
    <t>§9 Abs. 2 EigZulG - Eigenheimzulage - Grundförderung: Förderung des selbstgenutzten Wohneigentums über 8 Jahre durch Zahlung einer progressionsunabhängigen Zulage von jährlich bis zu 5000 DM für Neubauten, Ausbauten und Erweiterungen sowie einer Zulage bis zu 2500 DM für den Erwerb von Altbauten; Für Ausbauten und Erweiterung ab 1997 (Baubeginn) Einschränkung der Zulage auf jährlich höchstens 2500 DM und Begrenzung der Grundförderung und der Kinderzulage über acht Jahre auf insgesamt 50 v. H. der Baukosten; Zulage für den Erwerb von Geschäftsanteilen an einer Wohnungsbaugenossenschaft von jährlich bis zu 2400 DM</t>
  </si>
  <si>
    <t>Kinderzulage - im Zusammenhang mit der Grundförderung: 1500 DM/Kind; im Zusammenhang mit dem Erwerb von Genossenschaftsanteilen: 500 DM/Kind</t>
  </si>
  <si>
    <t>§10g EStG - Steuerbegünstigung für schutzwürdige Kulturgüter, die weder zur Einkunftserzielung noch zu eigenen Wohnzwecken genutzt werden</t>
  </si>
  <si>
    <t>§7b EStG - Sonderabschreibungen zur steuerlichen Förderung des Mietwohnungsneubaus i.H.v. jährlich bis zu 5% der Anschaffungs- oder Herstellungskosten neuer begünstigter Mietwohnungen in den ersten 4 Jahren</t>
  </si>
  <si>
    <t>Vermögenssteuer - Steuerbefreiung der Organe der staatlichen Wohnungspolitik</t>
  </si>
  <si>
    <t>Vermögenssteuer - Steuerbefreiung der gemeinützigen Wohnungs- und Siedlungsunternehmen</t>
  </si>
  <si>
    <t>Regionale Strukturmaßnahmen - Einkommen- und Körperschaftsteuer - Erhöhte Absetzungen bis zu 50 v. H. bei Wohngebäuden</t>
  </si>
  <si>
    <t>Erhöhte Absetzungen für Mehrfamilienhäuser und bestimmte Eigentumswohnungen in Berlin (West) von 2 x 10 v. H. und 10 x 3 v. H.; ab 1989 von 2 x 14 v. H. und 10 x 4 v. H.; im steuerbegünstigten und freifinanzierten Wohnungsbau in den ersten drei Jahren bis zu insgesamt 50 v. H. der Herstellungs- oder Anschaffungskosten</t>
  </si>
  <si>
    <t>Erhöhte Absetzungen für bestimmte Modernisierungsmaßnahmen bei Mehrfamilienhäusern in Berlin (West) in den ersten drei Jahren bis zu insgesamt 50 v. H. der Herstellungskosten</t>
  </si>
  <si>
    <t>Erhöhte Absetzungen jeweils bis zu 33 1/3 v. H. der Aufwendungen zur Schaffung neuer Mietwohnungen an bestehenden Gebäuden in Berlin (West) im Jahr der Fertigstellung und den folgenden zwei Jahren, höchstens bis 75 000 DM; im steuerbegünstigten und frei finanzierten Wohnungsbau bis zu 100 v. H. der Aufwendungen, höchstens 100 000 DM, im Jahr der Fertigstellung und in den folgenden zwei Jahren</t>
  </si>
  <si>
    <t>Erhöhte Absetzungen für Wohnungen mit Sozialbindung in Berlin (West)</t>
  </si>
  <si>
    <t>§§ 3, 4 und 8 Abs. 1a FördG - Sonderabschreibungen bis zu insgesamt 50 v.H. in den ersten fünf Jahren für neue Gebäude des Privatvermögens bei Schaffung neuer Wohnungen im Gebäudebestand im Beitrittsgebiet und dem ehemaligen Berlin (West)</t>
  </si>
  <si>
    <t>§ 3 Satz 1 und Satz 2 Nr. 3, § 8 Abs. 1a Fördergebietsgesetz - Sonderabschreibungen bis zu insgesamt 50 v. H. (ab 1997: 40 v. H.) für nachträgliche Herstellungsarbeiten an zur Einkuftserzielung genutzten Gebäuden des Privatvermögens im Beitrittsgebiet und dem ehemaligen Berlin (West); Begünstigung von Erwerbergemeinschaften im Beitrittsgebiet und Berlin (West)</t>
  </si>
  <si>
    <t>§7 Fördergebietsgesetz - Abzug wie Sonderausgaben für Herstellungs- und Erhaltungskosten von höchstens 40000 DM bei zu eigenen Wohnzwecken genutzen Gebäuden im Beitrittsgebiet</t>
  </si>
  <si>
    <t>§3 InvZulG1999 - Investitionszulage von 10 v. H. für Mietwohnungsneubau in den Innenstädten im Beitrittsgebiet, Höchstbemessungsgrundlage 2045€/m2 Wohnfläche (Selbstbehalt 2556€)</t>
  </si>
  <si>
    <t>§3 InvZulG1999 - Investitionszulage von 15 v. H. für Sanierungs- und Modernisierungsarbeiten an vermieteten Wohngebäuden und für Erhaltungsaufwendungen. Höchstbemessungsgrundlage 614€/m2 Wohnfläche (Selbstbehalt 2556€)</t>
  </si>
  <si>
    <t>§4 InvZulG 1999 - Erhaltung von älterem, selbstgenutztem Wohneigentum</t>
  </si>
  <si>
    <t>Wohneigentumsbildung gesamt</t>
  </si>
  <si>
    <r>
      <t xml:space="preserve">Volumen Erstbewilligungen
</t>
    </r>
    <r>
      <rPr>
        <i/>
        <sz val="10"/>
        <color theme="1"/>
        <rFont val="Open Sans"/>
        <family val="2"/>
        <scheme val="minor"/>
      </rPr>
      <t>(in Mio. EUR, nominal)</t>
    </r>
  </si>
  <si>
    <t>Förderfälle</t>
  </si>
  <si>
    <t>Anteil Bestandserwerb</t>
  </si>
  <si>
    <t>Förderfälle gesamt</t>
  </si>
  <si>
    <t>Verhältnis Fördervolumen zu Fallvolumen</t>
  </si>
  <si>
    <t>Durchschnittliches Verhältnis Fördervolumen zu Fallvolumen</t>
  </si>
  <si>
    <t>Wohngeld</t>
  </si>
  <si>
    <t>KdU</t>
  </si>
  <si>
    <t>Objektförderung Bund</t>
  </si>
  <si>
    <t>Objektförderung Länder</t>
  </si>
  <si>
    <t>Mindereinnahmen</t>
  </si>
  <si>
    <t>Quelle</t>
  </si>
  <si>
    <t>Anmerkung</t>
  </si>
  <si>
    <t>BMF (1966a): "Haushaltsgesetz 1966", Drucksache V/250, https://dserver.bundestag.de/btd/05/002/0500250.pdf, [Zuletzt aufgerufen: 5.2.2026].</t>
  </si>
  <si>
    <t>Ausgaben Bund</t>
  </si>
  <si>
    <t>Bundesregierung (2015): "Wohngeld- und Mietenbericht 2014", Drucksache 18/6540, https://dserver.bundestag.de/btd/18/065/1806540.pdf, [Zuletzt aufgerufen: 5.2.2026].</t>
  </si>
  <si>
    <t>Gesamtausgaben und Aufteilung Bund / Kommunen SGB II (2005-2007), Gesamtausgaben SGB XII und Aufteilung Bund / Kommunen laufende Hilfe zum Lebensunterhalt (2005-2013)</t>
  </si>
  <si>
    <t>Bundesregierung (1967): "Bericht der Bundesregierung über die Entwicklung der Finanzhilfen des Bundes und der Steuerbegünstigungen für die Jahre 1966 bis 1968 gemäß § 12 des Gesetzes zur Förderung der Stabilität und des Wachstums der Wirtschaft (Stabilitätsgesetz) vom 8. Juni 1967", Drucksache V/2423, https://dserver.bundestag.de/btd/05/024/0502423.pdf, [Zuletzt aufgerufen: 5.2.2026].</t>
  </si>
  <si>
    <t>Ammann, I. / Müther, A. M. (2022): "Wohneigentumsbildung und Wohnflächenverbrauch. Bestandsaufnahme und zukünftige Entwicklung", BBSR - Bundesinstitut für Bau-, Stadt- und Raumforschung, 14/2022, BBSR-Analysen KOMPAKT, https://www.bbsr.bund.de/BBSR/DE/veroeffentlichungen/analysen-kompakt/2022/ak-14-2022.html.</t>
  </si>
  <si>
    <t>Bestandserwerbs-Anteile an der Wohneigentumsbildung</t>
  </si>
  <si>
    <t>BMF (1966b): "Haushaltsgesetz 1967", Drucksache V/1000, https://dserver.bundestag.de/btd/05/010/0501000.pdf, [Zuletzt aufgerufen: 5.2.2026].</t>
  </si>
  <si>
    <t>Bundesregierung (2025a): "Antwort  der Bundesregierung  auf die Kleine Anfrage der Abgeordneten Karoline Otte, Katharina Beck, Dr. Moritz Heuberger, weiterer Abgeordneter und der Fraktion BÜNDNIS 90/ DIE GRÜNEN. Kommunale Finanzkrise und die Rolle des Bundes in der föderalen Finanzaufteilung", Drucksache 21/970, https://dserver.bundestag.de/btd/21/009/2100970.pdf, [Zuletzt aufgerufen: 5.2.2026].</t>
  </si>
  <si>
    <t>Gesamtausgaben Grundsicherung im Alter und bei Erwerbsminderung (2024), Gesamtausgaben und Aufteilung Bund / Kommunen SGB II (2024)</t>
  </si>
  <si>
    <t>Bundesregierung (1967): "Bundeshaushaltsplan für das Rechnungsjahr 1967".</t>
  </si>
  <si>
    <t>Bundesregierung (1970): "Bericht der Bundesregierung über die Entwicklung der Finanzhilfen des Bundes und der Steuervergünstigungen für die Jahre 1967 bis 1970 gemäß § 12 des Gesetzes zur Förderung der Stabilität und des Wachstums der Wirtschaft (StWG) vom 8. Juni 1967", Drucksache VI/391, https://dserver.bundestag.de/btd/06/003/0600391.pdf, [Zuletzt aufgerufen: 5.2.2026].</t>
  </si>
  <si>
    <t>BMF (1967): "Haushaltsgesetz 1968", Drucksache V/2150, https://dserver.bundestag.de/btd/05/021/0502150.pdf, [Zuletzt aufgerufen: 5.2.2026].</t>
  </si>
  <si>
    <t>Bundesregierung (2025b): "Fünfter Bericht der Bundesregierung über die Wohnungs- und Immobilienwirtschaft in Deutschland und Wohngeld- und Mietenbericht 2024", Drucksache 21/2170, https://dserver.bundestag.de/btd/21/021/2102170.pdf, [Zuletzt aufgerufen: 5.2.2026].</t>
  </si>
  <si>
    <t>Gesamtausgaben und Aufteilung Bund / Kommunen SGB II (2008-2023), Gesamtausgaben SGB XII und Aufteilung Bund/Kommunen (2014-2023)</t>
  </si>
  <si>
    <t>Bundesregierung (1971): "Dritter Subventionsbericht", Drucksache VI/2994, https://dserver.bundestag.de/btd/06/029/0602994.pdf, [Zuletzt aufgerufen: 5.2.2026].</t>
  </si>
  <si>
    <t>BMF (1968): "Haushaltsgesetz 1969", Drucksache V/3300, https://dserver.bundestag.de/btd/05/033/0503300.pdf, [Zuletzt aufgerufen: 5.2.2026].</t>
  </si>
  <si>
    <t>SGB XII (2009): $46a Bundesbeteiligung.</t>
  </si>
  <si>
    <t>Aufteilung Bund/Kommunen (2009-2013). Diese und fortfolgende Änderungen von §46a</t>
  </si>
  <si>
    <t>Bundesregierung (1973): "Vierter Subventionsbericht)", Drucksache 7/1144, https://dserver.bundestag.de/btd/07/011/0701144.pdf, [Zuletzt aufgerufen: 5.2.2026].</t>
  </si>
  <si>
    <t>BMF (1970a): "Haushaltsgesetz 1970", Drucksache VI/300, https://dserver.bundestag.de/btd/06/003/0600300.pdf, [Zuletzt aufgerufen: 5.2.2026].</t>
  </si>
  <si>
    <t>Bundesregierung (1975): "Fünfter Subventionsbericht", Drucksache 7/4203, https://dserver.bundestag.de/btd/07/042/0704203.pdf, [Zuletzt aufgerufen: 5.2.2026].</t>
  </si>
  <si>
    <t>BMF (1970b): "Haushaltsgesetz 1971", Drucksache VI/1100, https://dserver.bundestag.de/btd/06/011/0601100.pdf, [Zuletzt aufgerufen: 5.2.2026].</t>
  </si>
  <si>
    <t>Bundesregierung (1977): "Sechster Subventionsbericht", Drucksache 8/1195, https://dserver.bundestag.de/btd/08/011/0801195.pdf, [Zuletzt aufgerufen: 5.2.2026].</t>
  </si>
  <si>
    <t>BMF (1972): "Haushaltsgesetz 1972", Drucksache 7/10, https://dserver.bundestag.de/btd/07/000/0700010.pdf, [Zuletzt aufgerufen: 5.2.2026].</t>
  </si>
  <si>
    <t>Bundesregierung (1979): "Siebter Subventionsbericht", Drucksache 8/3097, https://dserver.bundestag.de/btd/08/030/0803097.pdf, [Zuletzt aufgerufen: 5.2.2026].</t>
  </si>
  <si>
    <t>BMF (1973a): "Haushaltsgesetz 1973", Drucksache 7/250, https://dserver.bundestag.de/btd/07/002/0700250.pdf, [Zuletzt aufgerufen: 5.2.2026].</t>
  </si>
  <si>
    <t>Bundesregierung (1981): "Achter Subventionsbericht", Drucksache 9/986, https://dserver.bundestag.de/btd/09/009/0900986.pdf, [Zuletzt aufgerufen: 5.2.2026].</t>
  </si>
  <si>
    <t>BMF (1973b): "Haushaltsgesetz 1974", Drucksache 7/1100, https://dserver.bundestag.de/btd/07/011/0701100.pdf, [Zuletzt aufgerufen: 5.2.2026].</t>
  </si>
  <si>
    <t>Bundesregierung (1983): "Neunter Subventionsbericht", Drucksache 10/352, https://dserver.bundestag.de/btd/10/003/1000352.pdf, [Zuletzt aufgerufen: 5.2.2026].</t>
  </si>
  <si>
    <t>BMF (1974): "Haushaltsgesetz 1975", Drucksache 7/2440, https://dserver.bundestag.de/btd/07/024/0702440.pdf, [Zuletzt aufgerufen: 5.2.2026].</t>
  </si>
  <si>
    <t>Bundesregierung (1985): "Zehnter Subventionsbericht", Drucksache 10/3821, https://dserver.bundestag.de/btd/10/038/1003821.pdf, [Zuletzt aufgerufen: 5.2.2026].</t>
  </si>
  <si>
    <t>BMF (1975): "Haushaltsgesetz 1976", Drucksache 7/4100, https://dserver.bundestag.de/btd/07/041/0704100.pdf, [Zuletzt aufgerufen: 5.2.2026].</t>
  </si>
  <si>
    <t>Bundesregierung (1989): "Zwölfter Subventionsbericht", Drucksache 11/5116, https://dserver.bundestag.de/btd/11/051/1105116.pdf, [Zuletzt aufgerufen: 5.2.2026].</t>
  </si>
  <si>
    <t>Bundesregierung (1987): "Elfter Subventionsbericht", Drucksache 11/1338, https://dserver.bundestag.de/btd/11/013/1101338.pdf, [Zuletzt aufgerufen: 5.2.2026].</t>
  </si>
  <si>
    <t>BMF (1977): "Haushaltsgesetz 1977", Drucksache 8/100, https://dserver.bundestag.de/btd/08/001/0800100.pdf, [Zuletzt aufgerufen: 5.2.2026].</t>
  </si>
  <si>
    <t>Bundesregierung (1991): "Dreizehnter Subventionsbericht", Drucksache 12/1525, https://dserver.bundestag.de/btd/12/015/1201525.pdf, [Zuletzt aufgerufen: 5.2.2026].</t>
  </si>
  <si>
    <t>BMF (1978): "Nachtragshaushaltsgesetz 1978", Drucksache 8/1801, https://dserver.bundestag.de/btd/08/018/0801801.pdf, [Zuletzt aufgerufen: 5.2.2026].</t>
  </si>
  <si>
    <t>Bundesregierung (1995): "Fünfzehnter Subventionsbericht", Drucksache 13/2230, https://dserver.bundestag.de/btd/13/022/1302230.pdf, [Zuletzt aufgerufen: 5.2.2026].</t>
  </si>
  <si>
    <t>BMF (1979): "Zweites Nachtragshaushaltsgesetz 1979", Drucksache 8/3099, https://dserver.bundestag.de/btd/08/030/0803099.pdf, [Zuletzt aufgerufen: 5.2.2026].</t>
  </si>
  <si>
    <t>Bundesregierung (1997): "Sechzehnter Subventionsbericht", Drucksache 13/8420, https://dserver.bundestag.de/btd/13/084/1308420.pdf, [Zuletzt aufgerufen: 27.1.2026].</t>
  </si>
  <si>
    <t>BMF (1980): "Nachtragshaushaltsgesetz 1980", Drucksache 8/3950, https://dserver.bundestag.de/btd/08/039/0803950.pdf, [Zuletzt aufgerufen: 5.2.2026].</t>
  </si>
  <si>
    <t>Bundesregierung (1999): "17. Subventionsbericht", Drucksache 14/1500, https://dserver.bundestag.de/btd/14/015/1401500.pdf, [Zuletzt aufgerufen: 5.2.2026].</t>
  </si>
  <si>
    <t>BMF (1981a): "Haushaltsgesetz 1981", Drucksache 9/50, https://dserver.bundestag.de/btd/09/000/0900050.pdf, [Zuletzt aufgerufen: 5.2.2026].</t>
  </si>
  <si>
    <t>Bundesregierung (2001): "18. Subventionsbericht", Drucksache 14/6748, https://dserver.bundestag.de/btd/14/067/1406748.pdf, [Zuletzt aufgerufen: 5.2.2026].</t>
  </si>
  <si>
    <t>BMF (1981b): "Haushaltsgesetz 1982", Drucksache 9/770, https://dserver.bundestag.de/btd/09/007/0900770.pdf, [Zuletzt aufgerufen: 5.2.2026].</t>
  </si>
  <si>
    <t>Bundesregierung (2003): "19. Subventionsbericht", Drucksache 15/1635, https://dserver.bundestag.de/btd/15/016/1501635.pdf, [Zuletzt aufgerufen: 5.2.2026].</t>
  </si>
  <si>
    <t>BMF (1982): "Haushaltsgesetz 1983", Drucksache 9/1920, https://dserver.bundestag.de/btd/09/019/0901920.pdf, [Zuletzt aufgerufen: 5.2.2026].</t>
  </si>
  <si>
    <t>Bundesregierung (2006): "20. Subventionsbericht", Drucksache 16/1020, https://dserver.bundestag.de/btd/16/010/1601020.pdf, [Zuletzt aufgerufen: 5.2.2026].</t>
  </si>
  <si>
    <t>Bundesregierung (2000a): "Antwort der Bundesregierung auf die Kleine Anfrage der Abgeordneten Christine Ostrowski und der Fraktion der PDS. Eigenheimzulage 1999", Drucksache 14/3068, https://dserver.bundestag.de/btd/14/030/1403068.pdf, [Zuletzt aufgerufen: 6.2.2026].</t>
  </si>
  <si>
    <t>Förderfälle Eigenheimzulage (1998)</t>
  </si>
  <si>
    <t>BMF (1983): "Haushaltsgesetz 1984", Drucksache 10/280, https://dserver.bundestag.de/btd/10/002/1000280.pdf, [Zuletzt aufgerufen: 5.2.2026].</t>
  </si>
  <si>
    <t>Bundesregierung (2007): "21. Subventionsbericht", Drucksache 16/6275, https://dserver.bundestag.de/btd/16/062/1606275.pdf, [Zuletzt aufgerufen: 26.1.2026].</t>
  </si>
  <si>
    <t>Bundesregierung (2000b): "Antwort der Bundesregierung auf die Kleine Anfrage der Abgeordneten Christine Ostrowski und der Fraktion der PDS. Steuerliche Förderung über das Eigenheimzulagengesetz 1995 bis 1999", Drucksache 14/4199, https://dserver.bundestag.de/btd/14/041/1404199.pdf, [Zuletzt aufgerufen: 6.2.2026].</t>
  </si>
  <si>
    <t>Förderfälle Eigenheimzulage (1995-1999)</t>
  </si>
  <si>
    <t>BMF (1984): "Haushaltsgesetz 1985", Bundesrat, Drucksache 350/84, https://dserver.bundestag.de/brd/1984/D350+84.pdf, [Zuletzt aufgerufen: 5.2.2026].</t>
  </si>
  <si>
    <t>Bundesregierung (2010): "22. Subventionsbericht", Drucksache 17/465, https://dserver.bundestag.de/btd/17/004/1700465.pdf, [Zuletzt aufgerufen: 5.2.2026].</t>
  </si>
  <si>
    <t>Bundesregierung (2001a): "18. Subventionsbericht", Drucksache 14/6748, https://dserver.bundestag.de/btd/14/067/1406748.pdf, [Zuletzt aufgerufen: 5.2.2026].</t>
  </si>
  <si>
    <t>BMF (1985): "Haushaltsgesetz 1986", Drucksache 10/3700, https://dserver.bundestag.de/btd/10/037/1003700.pdf, [Zuletzt aufgerufen: 5.2.2026].</t>
  </si>
  <si>
    <t>Bundesregierung (2011): "23. Subventionsbericht", Drucksache 17/6795, https://dserver.bundestag.de/btd/17/067/1706795.pdf, [Zuletzt aufgerufen: 5.2.2026].</t>
  </si>
  <si>
    <t>Bundesregierung (2001b): "Antwort der Bundesregierung auf die Kleine Anfrage der Abgeordneten Christine Ostrowski und der Fraktion der PDS. Steuerliche Förderung über das Eigenheimzulagengesetz 1995 bis 2000", Drucksache 14/6861, https://dserver.bundestag.de/btd/14/068/1406861.pdf, [Zuletzt aufgerufen: 6.2.2026].</t>
  </si>
  <si>
    <t>Fördervolumen Eigenheimzulage (1995-2000)</t>
  </si>
  <si>
    <t>BMF (1986): "Haushaltsgesetz 1987", Drucksache 10/5900, https://dserver.bundestag.de/btd/10/059/1005900.pdf, [Zuletzt aufgerufen: 5.2.2026].</t>
  </si>
  <si>
    <t>Bundesregierung (2013): "24. Subventionsbericht", Drucksache 17/14621, https://dserver.bundestag.de/btd/17/146/1714621.pdf, [Zuletzt aufgerufen: 5.2.2026].</t>
  </si>
  <si>
    <t>BMF (1987): "Haushaltsgesetz 1988", Drucksache 11/700, https://dserver.bundestag.de/btd/11/007/1100700.pdf, [Zuletzt aufgerufen: 5.2.2026].</t>
  </si>
  <si>
    <t>Bundesregierung (2015): "25. Subventionsbericht", Drucksache 18/5940, https://dserver.bundestag.de/btd/18/059/1805940.pdf, [Zuletzt aufgerufen: 5.2.2026].</t>
  </si>
  <si>
    <t>BMF (1988): "Haushaltsgesetz 1989", Drucksache 11/2700, https://dserver.bundestag.de/btd/11/027/1102700.pdf, [Zuletzt aufgerufen: 5.2.2026].</t>
  </si>
  <si>
    <t>Bundesregierung (2017): "26. Subventionsbericht", Drucksache 18/13456, https://dserver.bundestag.de/btd/18/134/1813456.pdf, [Zuletzt aufgerufen: 5.2.2026].</t>
  </si>
  <si>
    <t>BMF (1989): "Haushaltsgestez 1990", Drucksache 11/5000, https://dserver.bundestag.de/btd/11/050/1105000.pdf, [Zuletzt aufgerufen: 5.2.2026].</t>
  </si>
  <si>
    <t>Bundesregierung (2019): "27. Subventionsbericht", Drucksache 19/15340, https://dserver.bundestag.de/btd/19/153/1915340.pdf, [Zuletzt aufgerufen: 5.2.2026].</t>
  </si>
  <si>
    <t>BMF (1991a): "Haushaltsgesetz 1991", Drucksache 12/100, https://dserver.bundestag.de/btd/12/001/1200100.pdf, [Zuletzt aufgerufen: 5.2.2026].</t>
  </si>
  <si>
    <t>Bundesregierung (2017a): "26. Subventionsbericht", Drucksache 18/13456, https://dserver.bundestag.de/btd/18/134/1813456.pdf, [Zuletzt aufgerufen: 5.2.2026].</t>
  </si>
  <si>
    <t>Bundesregierung (2021): "28. Subventionsbericht", Drucksache 19/32170, https://dserver.bundestag.de/btd/19/321/1932170.pdf, [Zuletzt aufgerufen: 5.2.2026].</t>
  </si>
  <si>
    <t>BMF (1991b): "Haushaltsgesetz 1992", Drucksache 12/1000, https://dserver.bundestag.de/btd/12/010/1201000.pdf, [Zuletzt aufgerufen: 5.2.2026].</t>
  </si>
  <si>
    <t>Bundesregierung (2017b): "Bericht der Bundesregierung über die Verwendung der Kompensationsmittel für den Bereich der sozialen Wohnraumförderung 2016", Drucksache 18/13054, https://dserver.bundestag.de/btd/18/130/1813054.pdf, [Zuletzt aufgerufen: 5.2.2026].</t>
  </si>
  <si>
    <t>Verwendung der Kompensationsmittel soziale Wohnraumförderung (2016)</t>
  </si>
  <si>
    <t>Bundesregierung (2023): "29. Subventionsbericht", Drucksache 20/8300, https://dserver.bundestag.de/btd/20/083/2008300.pdf, [Zuletzt aufgerufen: 5.2.2026].</t>
  </si>
  <si>
    <t>BMF (1992): "Haushaltsgesetz 1993", Drucksache 12/3000, https://dserver.bundestag.de/btd/12/030/1203000.pdf, [Zuletzt aufgerufen: 5.2.2026].</t>
  </si>
  <si>
    <t>Bundesregierung (2025): "30. Subventionsbericht", Drucksache 21/1600, https://dserver.bundestag.de/btd/21/016/2101600.pdf.</t>
  </si>
  <si>
    <t>BMF (1993): "Haushaltsgestez 1994", Drucksache 11/5500, https://dserver.bundestag.de/btd/12/055/1205500.pdf, [Zuletzt aufgerufen: 5.2.2026].</t>
  </si>
  <si>
    <t>Bundesregierung (2021a): "28. Subventionsbericht", Drucksache 19/32170, https://dserver.bundestag.de/btd/19/321/1932170.pdf, [Zuletzt aufgerufen: 5.2.2026].</t>
  </si>
  <si>
    <t>BMF (1994): "Haushaltsgesetz 1995", Drucksache 12/8000, https://dserver.bundestag.de/btd/12/080/1208000.pdf, [Zuletzt aufgerufen: 5.2.2026].</t>
  </si>
  <si>
    <t>Bundesregierung (2021b): "Antwort der Bundesregierung auf die Kleine Anfrage der Abgeordneten Caren Lay, Dr. Gesine Lötzsch, Doris Achelwilm, weiterer Abgeordneter und der Fraktion DIE LINKE. Wohnungspolitische Bilanz der Bundesregierung in der 19. Wahlperiode", Drucksache 19/27484, https://dserver.bundestag.de/btd/19/274/1927484.pdf, [Zuletzt aufgerufen: 5.2.2026].</t>
  </si>
  <si>
    <t>Verwendung der Kompensationsmittel soziale Wohnraumförderung (2017-2019)</t>
  </si>
  <si>
    <t>BMF (1995): "Haushaltsgesetz 1996", Drucksache 13/2000, https://dserver.bundestag.de/btd/13/020/1302000.pdf, [Zuletzt aufgerufen: 5.2.2026].</t>
  </si>
  <si>
    <t>Bundesregierung (2022): "Antwort der Bundesregierung auf die Kleine Anfrage der Abgeordneten Caren Lay, Dr. Gesine Lötzsch, Klaus Ernst, weiterer Abgeordneter und der Fraktion DIE LINKE. Entwicklung des sozialen Wohnungsbaus", Drucksache 20/1824, https://dserver.bundestag.de/btd/20/018/2001824.pdf, [Zuletzt aufgerufen: 5.2.2026].</t>
  </si>
  <si>
    <t>Kompensationszahlungen des Bundes (2012-2019)</t>
  </si>
  <si>
    <t>BMF (1996): "Haushaltsgesetz 1997", Drucksache 13/5200, https://dserver.bundestag.de/btd/13/052/1305200.pdf, [Zuletzt aufgerufen: 5.2.2026].</t>
  </si>
  <si>
    <t>BMF (1997): "Haushaltsgesetz 1998", Drucksache 13/8200, https://dserver.bundestag.de/btd/13/082/1308200.pdf, [Zuletzt aufgerufen: 5.2.2026].</t>
  </si>
  <si>
    <t>BMF (1999a): "Haushaltsgesetz 1999", Drucksache 14/300, https://dserver.bundestag.de/btd/14/003/1400300.pdf, [Zuletzt aufgerufen: 5.2.2026].</t>
  </si>
  <si>
    <t>Diller, K. (2004): "Deutscher Bundestag. Stenografischer Bericht 147. Sitzung Anlage 8. Entwicklung der Neuzusagen für die Eigenheimzulage seit 2002", Plenarprotokoll 15/147, S. 13775, https://dserver.bundestag.de/btp/15/15147.pdf.</t>
  </si>
  <si>
    <t>Förderfälle Eigenheimzulage (2002-2004)</t>
  </si>
  <si>
    <t>BMF (1999b): "Haushaltsgesetz 2000", Drucksache 14/1400, https://dserver.bundestag.de/btd/14/014/1401400.pdf, [Zuletzt aufgerufen: 5.2.2026].</t>
  </si>
  <si>
    <t>Hendricks, B. (2005): "Schriftliche Fragen mit den in der Woche vom 4. Juli 2005 eingegangenen Antworten der Bundesregierung. 37. Antwort der Parlamentarischen Staatssekretärin Dr. Barbara Hendricks", Drucksache 15/5905, S. 23–4, https://dserver.bundestag.de/btd/15/059/1505905.pdf, [Zuletzt aufgerufen: 6.2.2026].</t>
  </si>
  <si>
    <t>Förderfälle Eigenheimzulage (2000)</t>
  </si>
  <si>
    <t>Bundesregierung (2011): "Wohngeld- und Mietenbericht 2010", Drucksache 17/6280, https://dserver.bundestag.de/btd/17/062/1706280.pdf, [Zuletzt aufgerufen: 5.2.2026].</t>
  </si>
  <si>
    <t>Ausgaben Bund und Länder (2000-2008)</t>
  </si>
  <si>
    <t>Wissenschaftlicher Dienst des Bundestags (2018): "Steuerliche Instrumente zur Förderung des Baus oder Kaufs von Wohnungen", WD 4-3000-111/18, Sachstand, https://www.bundestag.de/resource/blob/572606/WD-4-111-18-pdf.pdf, [Zuletzt aufgerufen: 6.2.2026].</t>
  </si>
  <si>
    <t>Startpunkt Bestandserwerb-Förderung nach § 7b EStG</t>
  </si>
  <si>
    <t>Bundesregierung (2023): "Wohngeld- und Mietenbericht 2021/2022", Drucksache 20/7165, https://dserver.bundestag.de/btd/20/071/2007165.pdf, [Zuletzt aufgerufen: 5.2.2026].</t>
  </si>
  <si>
    <t>Ausgaben Bund und Länder (2009-2021)</t>
  </si>
  <si>
    <t>WoFG (2001): §2 Fördergegenstände und Fördermittel , Abs. 1.</t>
  </si>
  <si>
    <t>Startpunkt Bestandserwerb-Förderung im Rahmen der sozialen Wohnraumförderung</t>
  </si>
  <si>
    <t>Bundesregierung (2025): "Fünfter Bericht der Bundesregierung über die Wohnungs- und Immobilienwirtschaft in Deutschland", Drucksache 21/2170, https://dserver.bundestag.de/btd/21/021/2102170.pdf, [Zuletzt aufgerufen: 5.2.2026].</t>
  </si>
  <si>
    <t>Ausgaben Bund und Länder (2022-2024)</t>
  </si>
  <si>
    <t>Statistisches Bundesamt (o. J.): "Wohngeld - Ausgaben im Zeitvergleich am 31.12.", Statistisches Bundesamt, https://www.destatis.de/DE/Themen/Gesellschaft-Umwelt/Soziales/Wohngeld/Tabellen/02-zv-bl-ausg-insg.html, [Zuletzt aufgerufen: 5.2.2026].</t>
  </si>
  <si>
    <t>Gesamtausgaben (2005-2024)</t>
  </si>
  <si>
    <t>Statistisches Bundesamt (Hrsg.) (1977): "Wohngeld 1976", Fachserie 13, Reihe 4, https://www.statistischebibliothek.de/mir/servlets/MCRFileNodeServlet/DEHeft_derivate_00045903/FS-13-4-1976.pdf, [Zuletzt aufgerufen: 5.2.2026].</t>
  </si>
  <si>
    <t>Gesamtausgaben</t>
  </si>
  <si>
    <t>Statistisches Bundesamt (Hrsg.) (1978): "Wohngeld 1977", Fachserie 13, Reihe 4, https://www.statistischebibliothek.de/mir/servlets/MCRFileNodeServlet/DEHeft_derivate_00045902/FS-13-4-1977.pdf, [Zuletzt aufgerufen: 5.2.2026].</t>
  </si>
  <si>
    <t>Statistisches Bundesamt (Hrsg.) (1980): "Wohngeld 1978", Fachserie 13, Reihe 4, https://www.statistischebibliothek.de/mir/servlets/MCRFileNodeServlet/DEHeft_derivate_00045902/FS-13-4-1977.pdf, [Zuletzt aufgerufen: 5.2.2026].</t>
  </si>
  <si>
    <t>Statistisches Bundesamt (Hrsg.) (1981a): "Wohngeld 1979", Fachserie 13, Reihe 4, https://www.statistischebibliothek.de/mir/servlets/MCRFileNodeServlet/DEHeft_derivate_00045902/FS-13-4-1977.pdf, [Zuletzt aufgerufen: 5.2.2026].</t>
  </si>
  <si>
    <t>Statistisches Bundesamt (Hrsg.) (1981b): "Wohngeld 1980", Fachserie 13, Reihe 4, https://www.statistischebibliothek.de/mir/servlets/MCRFileNodeServlet/DEHeft_derivate_00045902/FS-13-4-1977.pdf, [Zuletzt aufgerufen: 5.2.2026].</t>
  </si>
  <si>
    <t>Statistisches Bundesamt (Hrsg.) (1983a): "Wohngeld 1981", Fachserie 13, Reihe 4, https://www.statistischebibliothek.de/mir/servlets/MCRFileNodeServlet/DEHeft_derivate_00045902/FS-13-4-1977.pdf, [Zuletzt aufgerufen: 5.2.2026].</t>
  </si>
  <si>
    <t>Statistisches Bundesamt (Hrsg.) (1983b): "Wohngeld 1982", Fachserie 13, Reihe 4, https://www.statistischebibliothek.de/mir/servlets/MCRFileNodeServlet/DEHeft_derivate_00045902/FS-13-4-1977.pdf, [Zuletzt aufgerufen: 5.2.2026].</t>
  </si>
  <si>
    <t>Statistisches Bundesamt (Hrsg.) (1984): "Wohngeld 1983", Fachserie 13, Reihe 4, https://www.statistischebibliothek.de/mir/servlets/MCRFileNodeServlet/DEHeft_derivate_00045902/FS-13-4-1977.pdf, [Zuletzt aufgerufen: 5.2.2026].</t>
  </si>
  <si>
    <t>Statistisches Bundesamt (Hrsg.) (1985): "Wohngeld 1984", Fachserie 13, Reihe 4, https://www.statistischebibliothek.de/mir/servlets/MCRFileNodeServlet/DEHeft_derivate_00045902/FS-13-4-1977.pdf, [Zuletzt aufgerufen: 5.2.2026].</t>
  </si>
  <si>
    <t>Statistisches Bundesamt (Hrsg.) (1986): "Wohngeld 1985", Fachserie 13, Reihe 4, https://www.statistischebibliothek.de/mir/servlets/MCRFileNodeServlet/DEHeft_derivate_00045902/FS-13-4-1977.pdf, [Zuletzt aufgerufen: 5.2.2026].</t>
  </si>
  <si>
    <t>Statistisches Bundesamt (Hrsg.) (1987): "Wohngeld 1986", Fachserie 13, Reihe 4, https://www.statistischebibliothek.de/mir/servlets/MCRFileNodeServlet/DEHeft_derivate_00045902/FS-13-4-1977.pdf, [Zuletzt aufgerufen: 5.2.2026].</t>
  </si>
  <si>
    <t>Statistisches Bundesamt (Hrsg.) (1988): "Wohngeld 1987", Fachserie 13, Reihe 4, https://www.statistischebibliothek.de/mir/servlets/MCRFileNodeServlet/DEHeft_derivate_00045902/FS-13-4-1977.pdf, [Zuletzt aufgerufen: 5.2.2026].</t>
  </si>
  <si>
    <t>Statistisches Bundesamt (Hrsg.) (1989): "Wohngeld 1988", Fachserie 13, Reihe 4, https://www.statistischebibliothek.de/mir/servlets/MCRFileNodeServlet/DEHeft_derivate_00045902/FS-13-4-1977.pdf, [Zuletzt aufgerufen: 5.2.2026].</t>
  </si>
  <si>
    <t>Statistisches Bundesamt (Hrsg.) (1990): "Wohngeld 1989", Fachserie 13, Reihe 4, https://www.statistischebibliothek.de/mir/servlets/MCRFileNodeServlet/DEHeft_derivate_00045902/FS-13-4-1977.pdf, [Zuletzt aufgerufen: 5.2.2026].</t>
  </si>
  <si>
    <t>Statistisches Bundesamt (Hrsg.) (1991): "Wohngeld 1990", Fachserie 13, Reihe 4, https://www.statistischebibliothek.de/mir/servlets/MCRFileNodeServlet/DEHeft_derivate_00045902/FS-13-4-1977.pdf, [Zuletzt aufgerufen: 5.2.2026].</t>
  </si>
  <si>
    <t>Statistisches Bundesamt (Hrsg.) (1994a): "Wohngeld 1991", Fachserie 13, Reihe 4, https://www.statistischebibliothek.de/mir/servlets/MCRFileNodeServlet/DEHeft_derivate_00045902/FS-13-4-1977.pdf, [Zuletzt aufgerufen: 5.2.2026].</t>
  </si>
  <si>
    <t>Statistisches Bundesamt (Hrsg.) (1994b): "Wohngeld 1992", Fachserie 13, Reihe 4, https://www.statistischebibliothek.de/mir/servlets/MCRFileNodeServlet/DEHeft_derivate_00045902/FS-13-4-1977.pdf, [Zuletzt aufgerufen: 5.2.2026].</t>
  </si>
  <si>
    <t>Statistisches Bundesamt (1994c): "Wohngeld in den neuen Ländern und Berlin-Ost 1991", Fachserie 13, Reihe 4.S.1, https://www.statistischebibliothek.de/mir/servlets/MCRFileNodeServlet/DEHeft_derivate_00056952/FS-13-4-S-1-1991.pdf, [Zuletzt aufgerufen: 5.2.2026].</t>
  </si>
  <si>
    <t>Statistisches Bundesamt (1994d): "Wohngeld in den neuen Ländern und Berlin-Ost 1992", Fachserie 13, Reihe 4.S.1, https://www.statistischebibliothek.de/mir/servlets/MCRFileNodeServlet/DEHeft_derivate_00056953/FS-13-4-S-1-1992.pdf, [Zuletzt aufgerufen: 5.2.2026].</t>
  </si>
  <si>
    <t>Statistisches Bundesamt (Hrsg.) (1995a): "Wohngeld 1993", Fachserie 13, Reihe 4, https://www.statistischebibliothek.de/mir/servlets/MCRFileNodeServlet/DEHeft_derivate_00045902/FS-13-4-1977.pdf, [Zuletzt aufgerufen: 5.2.2026].</t>
  </si>
  <si>
    <t>Statistisches Bundesamt (1995b): "Wohngeld in den neuen Ländern und Berlin-Ost 1993", Fachserie 13, Reihe 4.S.1, https://www.statistischebibliothek.de/mir/servlets/MCRFileNodeServlet/DEHeft_derivate_00056954/FS-13-4-S-1-1993.pdf, [Zuletzt aufgerufen: 5.2.2026].</t>
  </si>
  <si>
    <t>Statistisches Bundesamt (Hrsg.) (1996a): "Wohngeld 1994", Fachserie 13, Reihe 4, https://www.statistischebibliothek.de/mir/servlets/MCRFileNodeServlet/DEHeft_derivate_00045902/FS-13-4-1977.pdf, [Zuletzt aufgerufen: 5.2.2026].</t>
  </si>
  <si>
    <t>Statistisches Bundesamt (1996b): "Wohngeld in den neuen Ländern und Berlin-Ost 1994", Fachserie 13, Reihe 4.S.1, https://www.statistischebibliothek.de/mir/servlets/MCRFileNodeServlet/DEHeft_derivate_00056955/FS-13-4-S-1-1994.pdf, [Zuletzt aufgerufen: 5.2.2026].</t>
  </si>
  <si>
    <t>Statistisches Bundesamt (1997): "Wohngeld in den neuen Ländern und Berlin-Ost 1995", Fachserie 13, Reihe 4.S.1, https://www.statistischebibliothek.de/mir/servlets/MCRFileNodeServlet/DEHeft_derivate_00056956/FS-13-4-S-1-1995.pdf, [Zuletzt aufgerufen: 5.2.2026].</t>
  </si>
  <si>
    <t>Statistisches Bundesamt (Hrsg.) (1998a): "Wohngeld 1995", Fachserie 13, Reihe 4, https://www.statistischebibliothek.de/mir/servlets/MCRFileNodeServlet/DEHeft_derivate_00045902/FS-13-4-1977.pdf, [Zuletzt aufgerufen: 5.2.2026].</t>
  </si>
  <si>
    <t>Statistisches Bundesamt (1998b): "Wohngeld in den neuen Ländern und Berlin-Ost 1996", Fachserie 13, Reihe 4.S.1, https://www.statistischebibliothek.de/mir/servlets/MCRFileNodeServlet/DEHeft_derivate_00056957/FS-13-4-S-1-1996.pdf, [Zuletzt aufgerufen: 5.2.2026].</t>
  </si>
  <si>
    <t>Statistisches Bundesamt (Hrsg.) (1999a): "Wohngeld 1996", Fachserie 13, Reihe 4, https://www.statistischebibliothek.de/mir/servlets/MCRFileNodeServlet/DEHeft_derivate_00045902/FS-13-4-1977.pdf, [Zuletzt aufgerufen: 5.2.2026].</t>
  </si>
  <si>
    <t>Statistisches Bundesamt (Hrsg.) (1999b): "Wohngeld 1997", Fachserie 13, Reihe 4, https://www.statistischebibliothek.de/mir/servlets/MCRFileNodeServlet/DEHeft_derivate_00045902/FS-13-4-1977.pdf, [Zuletzt aufgerufen: 5.2.2026].</t>
  </si>
  <si>
    <t>Statistisches Bundesamt (Hrsg.) (2000): "Wohngeld 1998", Fachserie 13, Reihe 4, https://www.statistischebibliothek.de/mir/servlets/MCRFileNodeServlet/DEHeft_derivate_00045902/FS-13-4-1977.pdf, [Zuletzt aufgerufen: 5.2.2026].</t>
  </si>
  <si>
    <t>Statistisches Bundesamt (Hrsg.) (2001): "Wohngeld 1999", Fachserie 13, Reihe 4, https://www.statistischebibliothek.de/mir/servlets/MCRFileNodeServlet/DEHeft_derivate_00045902/FS-13-4-1977.pdf, [Zuletzt aufgerufen: 5.2.2026].</t>
  </si>
  <si>
    <t>Statistisches Bundesamt (Hrsg.) (2003a): "Wohngeld 2000", Fachserie 13, Reihe 4, https://www.statistischebibliothek.de/mir/servlets/MCRFileNodeServlet/DEHeft_derivate_00045902/FS-13-4-1977.pdf, [Zuletzt aufgerufen: 5.2.2026].</t>
  </si>
  <si>
    <t>Statistisches Bundesamt (Hrsg.) (2003b): "Wohngeld 2001", Fachserie 13, Reihe 4, https://www.statistischebibliothek.de/mir/servlets/MCRFileNodeServlet/DEHeft_derivate_00045902/FS-13-4-1977.pdf, [Zuletzt aufgerufen: 5.2.2026].</t>
  </si>
  <si>
    <t>Statistisches Bundesamt (Hrsg.) (2004): "Wohngeld 2002", Fachserie 13, Reihe 4, https://www.statistischebibliothek.de/mir/servlets/MCRFileNodeServlet/DEHeft_derivate_00045902/FS-13-4-1977.pdf, [Zuletzt aufgerufen: 5.2.2026].</t>
  </si>
  <si>
    <t>Statistisches Bundesamt (Hrsg.) (2005): "Wohngeld 2003", Fachserie 13, Reihe 4, https://www.statistischebibliothek.de/mir/servlets/MCRFileNodeServlet/DEHeft_derivate_00045902/FS-13-4-1977.pdf, [Zuletzt aufgerufen: 5.2.2026].</t>
  </si>
  <si>
    <t>Statistisches Bundesamt (Hrsg.) (2006): "Wohngeld 2004", Fachserie 13, Reihe 4, https://www.statistischebibliothek.de/mir/servlets/MCRFileNodeServlet/DEHeft_derivate_00045902/FS-13-4-1977.pdf, [Zuletzt aufgerufen: 5.2.2026].</t>
  </si>
  <si>
    <t>Europäische Kommission (2026): "GDP Price Deflator (PVGD)".</t>
  </si>
  <si>
    <t>Inflationsbereinigung (BIP Deflator)</t>
  </si>
  <si>
    <t>Anteilswerte für Bestandserwerb-Schätzung</t>
  </si>
  <si>
    <t>2025=100</t>
  </si>
  <si>
    <t>Gesamte Objektförderung (in 2025 EUR)</t>
  </si>
  <si>
    <t>Gesamte Subjektförderung (in 2025 EUR)</t>
  </si>
  <si>
    <t>Bund-Länder Vergleich</t>
  </si>
  <si>
    <t>Gesamte Fördersumme</t>
  </si>
  <si>
    <t>Anteile des Bundes und der Länder an der Gesamtförderung</t>
  </si>
  <si>
    <t>davon Länder und Kommunen</t>
  </si>
  <si>
    <t>Prozentuale Anteile</t>
  </si>
  <si>
    <t>Länder und Kommunen</t>
  </si>
  <si>
    <r>
      <t xml:space="preserve">EntflechtG (2007): </t>
    </r>
    <r>
      <rPr>
        <i/>
        <sz val="11"/>
        <color theme="1"/>
        <rFont val="Open Sans"/>
        <family val="2"/>
        <scheme val="minor"/>
      </rPr>
      <t>§3 Finanzierung beendeter Finanzhilfen</t>
    </r>
    <r>
      <rPr>
        <sz val="11"/>
        <color theme="1"/>
        <rFont val="Open Sans"/>
        <family val="2"/>
        <scheme val="minor"/>
      </rPr>
      <t>.</t>
    </r>
  </si>
  <si>
    <t>Kompensationszahlungen des Bundes (2007-2019). Diese Version und fortfolgende Änderungen von §3</t>
  </si>
  <si>
    <t>Stand: März 2026</t>
  </si>
  <si>
    <t xml:space="preserve">Bitte zitieren als: </t>
  </si>
  <si>
    <r>
      <rPr>
        <b/>
        <sz val="10"/>
        <color theme="8"/>
        <rFont val="Open Sans"/>
        <family val="2"/>
        <scheme val="major"/>
      </rPr>
      <t>Sara Schulte</t>
    </r>
    <r>
      <rPr>
        <sz val="10"/>
        <rFont val="Open Sans"/>
        <family val="2"/>
        <scheme val="major"/>
      </rPr>
      <t>, Max Krahé, Nadja Kockrow, Aurora Li</t>
    </r>
  </si>
  <si>
    <t>Erweiterter Schuldzinsenabzug für selbstgenutzte Häuser</t>
  </si>
  <si>
    <r>
      <t xml:space="preserve">Wohnraumförderung in Deutschland (1965–2026)
</t>
    </r>
    <r>
      <rPr>
        <b/>
        <sz val="10"/>
        <color theme="8"/>
        <rFont val="Open Sans"/>
        <family val="2"/>
        <scheme val="major"/>
      </rPr>
      <t>Datensatz</t>
    </r>
  </si>
  <si>
    <t>Bayerische Staatsregierung (1966): "Haushaltsplan 1967".</t>
  </si>
  <si>
    <t>Bayerische Staatsregierung (1967): "Haushaltsplan 1968".</t>
  </si>
  <si>
    <t>Bayerische Staatsregierung (1968): "Haushaltsplan 1969/1970".</t>
  </si>
  <si>
    <t>Bayerische Staatsregierung (1970): "Haushaltsplan 1971/1972".</t>
  </si>
  <si>
    <t>Bayerische Staatsregierung (1982): "Haushaltsplan 1983/1984".</t>
  </si>
  <si>
    <t>Bayerische Staatsregierung (1984): "Haushaltsplan 1985/1986".</t>
  </si>
  <si>
    <t>Bayerische Staatsregierung (1986): "Haushaltsplan 1987/1988".</t>
  </si>
  <si>
    <t>Bayerische Staatsregierung (2025): "Haushaltsplan 2026/2027. Entwurf", https://www.stmfh.bayern.de/haushalt/20262027e/haushaltsplan/.</t>
  </si>
  <si>
    <t>Bundesregierung (1973): "Vierter Subventionsbericht", Drucksache 7/1144, https://dserver.bundestag.de/btd/07/011/0701144.pdf, [Zuletzt aufgerufen: 5.2.2026].</t>
  </si>
  <si>
    <t>Bundesregierung (1993): "Vierzehnter Subventionsbericht", Drucksache 12/5580, https://dserver.bundestag.de/btd/12/055/1205580.pdf, [Zuletzt aufgerufen: 2.3.2026].</t>
  </si>
  <si>
    <t>Hessische Landesregierung (1964): "Haushaltsplan des Landes Hessen für das Rechnungsjahr 1965", https://finanzen.hessen.de/haushalt/haushaltsplaene.</t>
  </si>
  <si>
    <t>Hessische Landesregierung (1965): "Haushaltsplan des Landes Hessen für das Rechnungsjahr 1966", https://finanzen.hessen.de/haushalt/haushaltsplaene.</t>
  </si>
  <si>
    <t>Hessische Landesregierung (1966): "Haushaltsplan des Landes Hessen für das Rechnungsjahr 1967".</t>
  </si>
  <si>
    <t>Hessische Landesregierung (1967): "Haushaltsplan des Landes Hessen für das Rechnungsjahr 1968".</t>
  </si>
  <si>
    <t>Hessische Landesregierung (1968): "Haushaltsplan des Landes Hessen für die Rechnungsjahre 1969 und 1970".</t>
  </si>
  <si>
    <t>Hessische Landesregierung (1970): "Haushaltsplan des Landes Hessen für die Rechnungsjahre 1971 und 1972".</t>
  </si>
  <si>
    <t>Hessische Landesregierung (1982): "Haushaltsplan des Landes Hessen für das Haushaltsjahr 1983".</t>
  </si>
  <si>
    <t>Hessische Landesregierung (1983): "Haushaltsplan des Landes Hessen für das Haushaltsjahr 1984".</t>
  </si>
  <si>
    <t>Hessische Landesregierung (1984a): "Haushaltsplan des Landes Hessen für das Haushaltsjahr 1985".</t>
  </si>
  <si>
    <t>Hessische Landesregierung (1984b): "Haushaltsplan des Landes Hessen für das Haushaltsjahr 1986".</t>
  </si>
  <si>
    <t>Hessische Landesregierung (1985): "Haushaltsplan des Landes Hessen für das Haushaltsjahr 1987".</t>
  </si>
  <si>
    <t>Hessische Landesregierung (2025): "Haushaltsplan des Landes Hessen für das Haushaltsjahr 2025", https://finanzen.hessen.de/sites/finanzen.hessen.de/files/2025-05/gesamtband_haushalt_2025.pdf.</t>
  </si>
  <si>
    <t>Landesregierung Baden-Wüttemberg (1965): "Staatshaushaltsplan für 1966".</t>
  </si>
  <si>
    <t>Landesregierung Baden-Wüttemberg (1966): "Staatshaushaltsplan für 1967".</t>
  </si>
  <si>
    <t>Landesregierung Baden-Wüttemberg (1967): "Staatshaushaltsplan für 1968".</t>
  </si>
  <si>
    <t>Landesregierung Baden-Wüttemberg (1968): "Staatshaushaltsplan für 1969".</t>
  </si>
  <si>
    <t>Landesregierung Baden-Wüttemberg (1969): "Staatshaushaltsplan für 1970".</t>
  </si>
  <si>
    <t>Landesregierung Baden-Wüttemberg (1970): "Staatshaushaltsplan für 1971".</t>
  </si>
  <si>
    <t>Landesregierung Baden-Wüttemberg (1971): "Staatshaushaltsplan für 1972".</t>
  </si>
  <si>
    <t>Landesregierung Baden-Wüttemberg (1980): "Staatshaushaltsplan für 1981/1982".</t>
  </si>
  <si>
    <t>Landesregierung Baden-Wüttemberg (1982): "Staatshaushaltsplan für 1983/1984".</t>
  </si>
  <si>
    <t>Landesregierung Baden-Wüttemberg (1984a): "Staatshaushaltsplan für 1985/1986".</t>
  </si>
  <si>
    <t>Landesregierung Baden-Wüttemberg (1984b): "Staatshaushaltsplan für 1987/1988".</t>
  </si>
  <si>
    <t>Landesregierung Baden-Wüttemberg (2024): "Staatshaushaltsplan für 2025/2026", https://fm.baden-wuerttemberg.de/de/landesfinanzen/landeshaushalt-2025/2026/einzelplaene.</t>
  </si>
  <si>
    <t>Landesregierung Brandenburg (2025): "Haushaltsplan 2025/2026", https://mdfe.brandenburg.de/mdfe/de/themen/haushalt-und-finanzen/landeshaushalt/landeshaushalte-haushaltsplaene-und-rechnungen/#.</t>
  </si>
  <si>
    <t>Landesregierung Mecklenburg-Vorpommern (2025): "Entwurf Haushaltsplan 2026/2027", https://www.regierung-mv.de/Landesregierung/fm/Haushalt/Haushaltsplan/Haushaltsplan-2026-2027/.</t>
  </si>
  <si>
    <t>Landesregierung Nordrhein-Westfalen (1964): "Haushaltsplan 1965", https://www.haushalt.fm.nrw.de/daten/hh2026.ges/daten/html/hp.html.</t>
  </si>
  <si>
    <t>Landesregierung Nordrhein-Westfalen (1965): "Haushaltsplan 1966".</t>
  </si>
  <si>
    <t>Landesregierung Nordrhein-Westfalen (1966): "Haushaltsplan 1967".</t>
  </si>
  <si>
    <t>Landesregierung Nordrhein-Westfalen (1967): "Haushaltsplan 1968".</t>
  </si>
  <si>
    <t>Landesregierung Nordrhein-Westfalen (1968): "Haushaltsplan 1969".</t>
  </si>
  <si>
    <t>Landesregierung Nordrhein-Westfalen (1969): "Haushaltsplan 1970".</t>
  </si>
  <si>
    <t>Landesregierung Nordrhein-Westfalen (1970): "Haushaltsplan 1971".</t>
  </si>
  <si>
    <t>Landesregierung Nordrhein-Westfalen (1971): "Haushaltsplan 1972".</t>
  </si>
  <si>
    <t>Landesregierung Nordrhein-Westfalen (1982): "Haushaltsplan 1983".</t>
  </si>
  <si>
    <t>Landesregierung Nordrhein-Westfalen (1983): "Haushaltsplan 1984".</t>
  </si>
  <si>
    <t>Landesregierung Nordrhein-Westfalen (1984): "Haushaltsplan 1985".</t>
  </si>
  <si>
    <t>Landesregierung Nordrhein-Westfalen (1985): "Haushaltsplan 1986".</t>
  </si>
  <si>
    <t>Landesregierung Nordrhein-Westfalen (1986): "Haushaltsplan 1987".</t>
  </si>
  <si>
    <t>Landesregierung Rheinland-Pfalz (1966): "Haushaltsplan 1967".</t>
  </si>
  <si>
    <t>Landesregierung Rheinland-Pfalz (1967): "Haushaltsplan 1968".</t>
  </si>
  <si>
    <t>Landesregierung Rheinland-Pfalz (1968): "Haushaltsplan 1969".</t>
  </si>
  <si>
    <t>Landesregierung Rheinland-Pfalz (1969): "Haushaltsplan 1970/1971".</t>
  </si>
  <si>
    <t>Landesregierung Rheinland-Pfalz (1971): "Haushaltsplan 1972/1973".</t>
  </si>
  <si>
    <t>Landesregierung Rheinland-Pfalz (1981): "Haushaltsplan 1982/1983".</t>
  </si>
  <si>
    <t>Landesregierung Rheinland-Pfalz (1983): "Haushaltsplan 1984/1985".</t>
  </si>
  <si>
    <t>Landesregierung Rheinland-Pfalz (1985): "Haushaltsplan 1986/1987".</t>
  </si>
  <si>
    <t>Landesregierung Rheinland-Pfalz (2024): "Haushaltsplan für die Haushaltsjahre 2025/2026", https://fm.rlp.de/themen/finanzen/landeshaushalt/haushalt-2025/2026.</t>
  </si>
  <si>
    <t>Landesregierung Schleswig-Holstein (1966): "Landeshaushaltsplan Schleswig-Holstein für das Haushaltsjahr 1967".</t>
  </si>
  <si>
    <t>Landesregierung Schleswig-Holstein (1967): "Landeshaushaltsplan Schleswig-Holstein für das Haushaltsjahr 1968".</t>
  </si>
  <si>
    <t>Landesregierung Schleswig-Holstein (1968): "Landeshaushaltsplan Schleswig-Holstein für das Haushaltsjahr 1969".</t>
  </si>
  <si>
    <t>Landesregierung Schleswig-Holstein (1969): "Landeshaushaltsplan Schleswig-Holstein für das Haushaltsjahr 1970".</t>
  </si>
  <si>
    <t>Landesregierung Schleswig-Holstein (1970): "Landeshaushaltsplan Schleswig-Holstein für das Haushaltsjahr 1971".</t>
  </si>
  <si>
    <t>Landesregierung Schleswig-Holstein (1971): "Landeshaushaltsplan Schleswig-Holstein für das Haushaltsjahr 1972".</t>
  </si>
  <si>
    <t>Landesregierung Schleswig-Holstein (1982): "Landeshaushaltsplan Schleswig-Holstein für das Haushaltsjahr 1983".</t>
  </si>
  <si>
    <t>Landesregierung Schleswig-Holstein (1983): "Landeshaushaltsplan Schleswig-Holstein für das Haushaltsjahr 1984".</t>
  </si>
  <si>
    <t>Landesregierung Schleswig-Holstein (1984): "Landeshaushaltsplan Schleswig-Holstein für das Haushaltsjahr 1985".</t>
  </si>
  <si>
    <t>Landesregierung Schleswig-Holstein (1985): "Landeshaushaltsplan Schleswig-Holstein für das Haushaltsjahr 1986".</t>
  </si>
  <si>
    <t>Landesregierung Schleswig-Holstein (1986): "Landeshaushaltsplan Schleswig-Holstein für das Haushaltsjahr 1987".</t>
  </si>
  <si>
    <t>Landesregierung Schleswig-Holstein (2026): "Landeshaushaltsplan Schleswig-Holstein für das Haushaltsjahr 2026", https://www.schleswig-holstein.de/DE/fachinhalte/H/haushalt_landeshaushalt/haushalt_ep_2026.</t>
  </si>
  <si>
    <t>Landesregierung von Sachsen-Anhalt (2024): "Haushaltsplan für die Haushaltsjahre 2025 und 2026", https://mf.sachsen-anhalt.de/fileadmin/Bibliothek/Politik_und_Verwaltung/MF/Dokumente/Haushalt/HHPL_2025_2026/Haushaltsplan_2025_2026.pdf.</t>
  </si>
  <si>
    <t>Niedersächsische Landesregierung (1965): "Haushaltsplan für das Haushaltsjahr 1966".</t>
  </si>
  <si>
    <t>Niedersächsische Landesregierung (1966): "Haushaltsplan für das Haushaltsjahr 1967".</t>
  </si>
  <si>
    <t>Niedersächsische Landesregierung (1967): "Haushaltsplan für das Haushaltsjahr 1968".</t>
  </si>
  <si>
    <t>Niedersächsische Landesregierung (1968): "Haushaltsplan für das Haushaltsjahr 1969".</t>
  </si>
  <si>
    <t>Niedersächsische Landesregierung (1969): "Haushaltsplan für das Haushaltsjahr 1970".</t>
  </si>
  <si>
    <t>Niedersächsische Landesregierung (1970): "Haushaltsplan für das Haushaltsjahr 1971".</t>
  </si>
  <si>
    <t>Niedersächsische Landesregierung (1971): "Haushaltsplan für das Haushaltsjahr 1972".</t>
  </si>
  <si>
    <t>Niedersächsische Landesregierung (1982): "Haushaltsplan für das Haushaltsjahr 1983".</t>
  </si>
  <si>
    <t>Niedersächsische Landesregierung (1983): "Haushaltsplan für das Haushaltsjahr 1984".</t>
  </si>
  <si>
    <t>Niedersächsische Landesregierung (1984): "Haushaltsplan für das Haushaltsjahr 1985".</t>
  </si>
  <si>
    <t>Niedersächsische Landesregierung (1985): "Haushaltsplan für das Haushaltsjahr 1986".</t>
  </si>
  <si>
    <t>Niedersächsische Landesregierung (1986): "Haushaltsplan für das Haushaltsjahr 1987".</t>
  </si>
  <si>
    <t>Niedersächsische Landesregierung (2025): "Haushaltsplan des Landes Niedersachsen 2026", https://www.mf.niedersachsen.de/startseite/themen/haushalt/haushaltsplane/nachtragshaushalt_2025_und_haushalt_2026/nachtragshaushalt-2025-und-haushalt-2026-sofortprogramm-zur-starkung-von-investitionen-und-zur-entlastung-der-kommunen-243045.html.</t>
  </si>
  <si>
    <t>Regierung des Saarlandes (1966): "Haushaltsplan des Saarlandes für das Rechnungsjahr 1967".</t>
  </si>
  <si>
    <t>Regierung des Saarlandes (1967): "Haushaltsplan des Saarlandes für das Rechnungsjahr 1968".</t>
  </si>
  <si>
    <t>Regierung des Saarlandes (1968): "Haushaltsplan des Saarlandes für das Rechnungsjahr 1969".</t>
  </si>
  <si>
    <t>Regierung des Saarlandes (1969): "Haushaltsplan des Saarlandes für das Rechnungsjahr 1970".</t>
  </si>
  <si>
    <t>Regierung des Saarlandes (1970): "Haushaltsplan des Saarlandes für das Rechnungsjahr 1971".</t>
  </si>
  <si>
    <t>Regierung des Saarlandes (1971): "Haushaltsplan des Saarlandes für das Rechnungsjahr 1972".</t>
  </si>
  <si>
    <t>Regierung des Saarlandes (1982): "Haushaltsplan des Saarlandes für das Rechnungsjahr 1983".</t>
  </si>
  <si>
    <t>Regierung des Saarlandes (1983): "Haushaltsplan des Saarlandes für das Rechnungsjahr 1984".</t>
  </si>
  <si>
    <t>Regierung des Saarlandes (1984): "Haushaltsplan des Saarlandes für das Rechnungsjahr 1985".</t>
  </si>
  <si>
    <t>Regierung des Saarlandes (1985): "Haushaltsplan des Saarlandes für das Rechnungsjahr 1986".</t>
  </si>
  <si>
    <t>Regierung des Saarlandes (1986): "Haushaltsplan des Saarlandes für das Rechnungsjahr 1987".</t>
  </si>
  <si>
    <t>Regierung des Saarlandes (2025): "Haushaltsplan des Saarlandes für die Rechnungsjahre 2026 und 2027", https://www.saarland.de/SharedDocs/Downloads/DE/mfw/Haushaltsplan_2026-2027/Haushaltsplan.pdf?__blob=publicationFile&amp;v=2.</t>
  </si>
  <si>
    <t>Sächsische Staatsregierung (2025): "Haushaltsplan 2025/2026", https://www.finanzen.sachsen.de/doppelhaushalt-2025-2026-7246.html.</t>
  </si>
  <si>
    <t>Senat der Freien Hansestadt Bremen (1966): "Haushaltsplan der Freien Hansestadt Bremen 1967".</t>
  </si>
  <si>
    <t>Senat der Freien Hansestadt Bremen (1967): "Haushaltsplan der Freien Hansestadt Bremen 1968".</t>
  </si>
  <si>
    <t>Senat der Freien Hansestadt Bremen (1968): "Haushaltsplan der Freien Hansestadt Bremen 1969".</t>
  </si>
  <si>
    <t>Senat der Freien Hansestadt Bremen (1969): "Haushaltsplan der Freien Hansestadt Bremen 1970/1971".</t>
  </si>
  <si>
    <t>Senat der Freien Hansestadt Bremen (1971): "Haushaltsplan der Freien Hansestadt Bremen 1972/1973".</t>
  </si>
  <si>
    <t>Senat der Freien Hansestadt Bremen (1982): "Haushaltsplan der Freien Hansestadt Bremen 1983".</t>
  </si>
  <si>
    <t>Senat der Freien Hansestadt Bremen (1983): "Haushaltsplan der Freien Hansestadt Bremen 1984".</t>
  </si>
  <si>
    <t>Senat der Freien Hansestadt Bremen (1984): "Haushaltsplan der Freien Hansestadt Bremen 1985".</t>
  </si>
  <si>
    <t>Senat der Freien Hansestadt Bremen (1985): "Haushaltsplan der Freien Hansestadt Bremen 1986".</t>
  </si>
  <si>
    <t>Senat der Freien Hansestadt Bremen (1986): "Haushaltsplan der Freien Hansestadt Bremen 1987".</t>
  </si>
  <si>
    <t>Senat der Freien Hansestadt Bremen (2026): "Haushaltsplan 2026/2027. Entwurf", https://www.finanzen.bremen.de/haushalt/haushalt/aktuelle-haushaltsplaene-und-haushaltsportraet-1692.</t>
  </si>
  <si>
    <t>Senat der Freien und Hansestadt Hamburg (1966): "Haushaltsplan 1967".</t>
  </si>
  <si>
    <t>Senat der Freien und Hansestadt Hamburg (1967): "Haushaltsplan 1968".</t>
  </si>
  <si>
    <t>Senat der Freien und Hansestadt Hamburg (1968): "Haushaltsplan 1969".</t>
  </si>
  <si>
    <t>Senat der Freien und Hansestadt Hamburg (1969): "Haushaltsplan 1970".</t>
  </si>
  <si>
    <t>Senat der Freien und Hansestadt Hamburg (1970): "Haushaltsplan 1971".</t>
  </si>
  <si>
    <t>Senat der Freien und Hansestadt Hamburg (1971): "Haushaltsplan 1972".</t>
  </si>
  <si>
    <t>Senat der Freien und Hansestadt Hamburg (1982): "Haushaltsplan 1983".</t>
  </si>
  <si>
    <t>Senat der Freien und Hansestadt Hamburg (1983): "Haushaltsplan 1984".</t>
  </si>
  <si>
    <t>Senat der Freien und Hansestadt Hamburg (1984): "Haushaltsplan 1985".</t>
  </si>
  <si>
    <t>Senat der Freien und Hansestadt Hamburg (1985): "Haushaltsplan 1986".</t>
  </si>
  <si>
    <t>Senat der Freien und Hansestadt Hamburg (1986): "Haushaltsplan 1987".</t>
  </si>
  <si>
    <t>Senat der Freien und Hansestadt Hamburg (2024): "Haushaltsplan 2025/2026", https://www.hamburg.de/politik-und-verwaltung/behoerden/finanzbehoerde/themen/haushalt/doppelhaushalt-2025-2026-1024970.</t>
  </si>
  <si>
    <t>Senat von Berlin (1966): "Haushaltsplan 1967".</t>
  </si>
  <si>
    <t>Senat von Berlin (1967): "Haushaltsplan 1968".</t>
  </si>
  <si>
    <t>Senat von Berlin (1968): "Haushaltsplan 1969".</t>
  </si>
  <si>
    <t>Senat von Berlin (1969): "Haushaltsplan 1970".</t>
  </si>
  <si>
    <t>Senat von Berlin (1970): "Haushaltsplan 1971".</t>
  </si>
  <si>
    <t>Senat von Berlin (1971): "Haushaltsplan 1972".</t>
  </si>
  <si>
    <t>Senat von Berlin (1982): "Haushaltsplan 1983".</t>
  </si>
  <si>
    <t>Senat von Berlin (1983): "Haushaltsplan 1984".</t>
  </si>
  <si>
    <t>Senat von Berlin (1984): "Haushaltsplan 1985".</t>
  </si>
  <si>
    <t>Senat von Berlin (1985): "Haushaltsplan 1986".</t>
  </si>
  <si>
    <t>Senat von Berlin (1986): "Haushaltsplan 1987".</t>
  </si>
  <si>
    <t>Senat von Berlin (2025): "Haushaltsplan von Berlin für die Haushaltsjahre 2026/2027", https://www.berlin.de/sen/finanzen/haushalt/downloads/haushaltsplan-2026-27/artikel.1644823.php.</t>
  </si>
  <si>
    <t>Thüringer Landesregierung (2025): "Landeshaushaltsplan 2026/2027", https://finanzen.thueringen.de/themen/haushalt/haushaltsplaene/haushalt-2026/2027.</t>
  </si>
  <si>
    <t>Schulte, S. / Krahé, M. / Kockrow, N. / Li, A. (2026): "Wohnraumförderung in Deutschland (1965-2026)", Dezernat Zukunft, https://dezernatzukunft.org/eine-kurze-fiskalgeschichte-der-deutschen-wohnungspolitik/.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</si>
</sst>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Open Sans"/>
      <family val="2"/>
      <scheme val="minor"/>
    </font>
    <font>
      <sz val="11"/>
      <color theme="1"/>
      <name val="Open Sans"/>
      <family val="2"/>
      <scheme val="minor"/>
    </font>
    <font>
      <sz val="10"/>
      <color theme="1"/>
      <name val="Open Sans"/>
      <family val="2"/>
      <scheme val="minor"/>
    </font>
    <font>
      <b/>
      <sz val="10"/>
      <color theme="1"/>
      <name val="Open Sans"/>
      <family val="2"/>
      <scheme val="minor"/>
    </font>
    <font>
      <i/>
      <sz val="10"/>
      <color theme="1"/>
      <name val="Open Sans"/>
      <family val="2"/>
      <scheme val="minor"/>
    </font>
    <font>
      <b/>
      <i/>
      <sz val="10"/>
      <color theme="1"/>
      <name val="Open Sans"/>
      <family val="2"/>
      <scheme val="minor"/>
    </font>
    <font>
      <sz val="8"/>
      <color theme="1"/>
      <name val="Open Sans"/>
      <family val="2"/>
      <scheme val="minor"/>
    </font>
    <font>
      <i/>
      <sz val="9"/>
      <color theme="1"/>
      <name val="Open Sans"/>
      <family val="2"/>
      <scheme val="minor"/>
    </font>
    <font>
      <i/>
      <sz val="8"/>
      <color theme="1"/>
      <name val="Open Sans"/>
      <family val="2"/>
      <scheme val="minor"/>
    </font>
    <font>
      <sz val="10"/>
      <name val="Open Sans"/>
      <family val="2"/>
      <scheme val="minor"/>
    </font>
    <font>
      <u/>
      <sz val="11"/>
      <color theme="10"/>
      <name val="Open Sans"/>
      <family val="2"/>
      <scheme val="minor"/>
    </font>
    <font>
      <u/>
      <sz val="11"/>
      <color theme="4"/>
      <name val="Open Sans"/>
      <family val="2"/>
      <scheme val="minor"/>
    </font>
    <font>
      <i/>
      <sz val="6.5"/>
      <color theme="1"/>
      <name val="Open Sans"/>
      <family val="2"/>
      <scheme val="minor"/>
    </font>
    <font>
      <sz val="11"/>
      <color theme="1"/>
      <name val="Open Sans"/>
      <family val="2"/>
      <charset val="1"/>
    </font>
    <font>
      <b/>
      <sz val="10"/>
      <name val="Open Sans"/>
      <family val="2"/>
      <scheme val="major"/>
    </font>
    <font>
      <sz val="10"/>
      <name val="Open Sans"/>
      <family val="2"/>
      <scheme val="major"/>
    </font>
    <font>
      <sz val="10"/>
      <color theme="1"/>
      <name val="Open Sans"/>
      <family val="2"/>
      <scheme val="major"/>
    </font>
    <font>
      <u/>
      <sz val="10"/>
      <color rgb="FFFF0000"/>
      <name val="Open Sans"/>
      <family val="2"/>
      <scheme val="minor"/>
    </font>
    <font>
      <i/>
      <sz val="10"/>
      <name val="Open Sans"/>
      <family val="2"/>
      <scheme val="major"/>
    </font>
    <font>
      <i/>
      <sz val="11"/>
      <color theme="1"/>
      <name val="Open Sans"/>
      <family val="2"/>
      <scheme val="minor"/>
    </font>
    <font>
      <u/>
      <sz val="10"/>
      <color theme="8"/>
      <name val="Open Sans"/>
      <family val="2"/>
      <scheme val="minor"/>
    </font>
    <font>
      <sz val="10"/>
      <color theme="8"/>
      <name val="Open Sans"/>
      <family val="2"/>
      <scheme val="major"/>
    </font>
    <font>
      <sz val="11"/>
      <color theme="1"/>
      <name val="Open Sans"/>
      <family val="2"/>
      <scheme val="major"/>
    </font>
    <font>
      <b/>
      <sz val="20"/>
      <color theme="4"/>
      <name val="Pragmatica Slabserif"/>
      <family val="1"/>
    </font>
    <font>
      <sz val="10"/>
      <color theme="4"/>
      <name val="Open Sans"/>
      <family val="2"/>
      <scheme val="major"/>
    </font>
    <font>
      <b/>
      <sz val="10"/>
      <color theme="8"/>
      <name val="Open Sans"/>
      <family val="2"/>
      <scheme val="major"/>
    </font>
    <font>
      <i/>
      <sz val="9"/>
      <color rgb="FFFF0000"/>
      <name val="Open Sans"/>
      <family val="2"/>
      <scheme val="major"/>
    </font>
    <font>
      <sz val="11"/>
      <color rgb="FFFF0000"/>
      <name val="Open Sans"/>
      <family val="2"/>
      <scheme val="major"/>
    </font>
    <font>
      <i/>
      <sz val="8"/>
      <name val="Open Sans"/>
      <family val="2"/>
      <scheme val="major"/>
    </font>
    <font>
      <i/>
      <sz val="9"/>
      <name val="Open Sans"/>
      <family val="2"/>
      <scheme val="major"/>
    </font>
  </fonts>
  <fills count="11">
    <fill>
      <patternFill patternType="none"/>
    </fill>
    <fill>
      <patternFill patternType="gray125"/>
    </fill>
    <fill>
      <patternFill patternType="solid">
        <fgColor theme="4"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theme="9"/>
        <bgColor indexed="64"/>
      </patternFill>
    </fill>
    <fill>
      <patternFill patternType="solid">
        <fgColor theme="7" tint="0.39997558519241921"/>
        <bgColor indexed="64"/>
      </patternFill>
    </fill>
    <fill>
      <patternFill patternType="solid">
        <fgColor theme="4" tint="0.749992370372631"/>
        <bgColor indexed="64"/>
      </patternFill>
    </fill>
    <fill>
      <patternFill patternType="solid">
        <fgColor theme="8" tint="0.79998168889431442"/>
        <bgColor indexed="64"/>
      </patternFill>
    </fill>
    <fill>
      <patternFill patternType="solid">
        <fgColor rgb="FFF0EFF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8"/>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3" fillId="0" borderId="0"/>
  </cellStyleXfs>
  <cellXfs count="156">
    <xf numFmtId="0" fontId="0" fillId="0" borderId="0" xfId="0"/>
    <xf numFmtId="0" fontId="2" fillId="0" borderId="1" xfId="0" applyFont="1" applyBorder="1"/>
    <xf numFmtId="0" fontId="2" fillId="0" borderId="0" xfId="0" applyFont="1"/>
    <xf numFmtId="0" fontId="2" fillId="2" borderId="1" xfId="0" applyFont="1" applyFill="1" applyBorder="1"/>
    <xf numFmtId="2" fontId="2" fillId="2" borderId="1" xfId="0" applyNumberFormat="1" applyFont="1" applyFill="1" applyBorder="1"/>
    <xf numFmtId="2" fontId="2" fillId="0" borderId="1" xfId="0" applyNumberFormat="1" applyFont="1" applyBorder="1"/>
    <xf numFmtId="2" fontId="2" fillId="0" borderId="0" xfId="0" applyNumberFormat="1" applyFont="1"/>
    <xf numFmtId="0" fontId="2" fillId="0" borderId="0" xfId="0" applyFont="1" applyAlignment="1">
      <alignment wrapText="1"/>
    </xf>
    <xf numFmtId="0" fontId="4" fillId="0" borderId="1" xfId="0" applyFont="1" applyBorder="1"/>
    <xf numFmtId="0" fontId="4" fillId="2" borderId="1" xfId="0" applyFont="1" applyFill="1" applyBorder="1"/>
    <xf numFmtId="0" fontId="4" fillId="0" borderId="0" xfId="0" applyFont="1"/>
    <xf numFmtId="0" fontId="3" fillId="0" borderId="0" xfId="0" applyFont="1"/>
    <xf numFmtId="0" fontId="3" fillId="0" borderId="0" xfId="0" applyFont="1" applyAlignment="1">
      <alignment vertical="center" wrapText="1"/>
    </xf>
    <xf numFmtId="0" fontId="3" fillId="0" borderId="1" xfId="0" applyFont="1" applyBorder="1"/>
    <xf numFmtId="0" fontId="3" fillId="0" borderId="1" xfId="0" applyFont="1" applyBorder="1" applyAlignment="1">
      <alignment vertical="center" wrapText="1"/>
    </xf>
    <xf numFmtId="0" fontId="4" fillId="3" borderId="1" xfId="0" applyFont="1" applyFill="1" applyBorder="1"/>
    <xf numFmtId="0" fontId="4" fillId="4" borderId="1" xfId="0" applyFont="1" applyFill="1" applyBorder="1"/>
    <xf numFmtId="2" fontId="2" fillId="4" borderId="1" xfId="0" applyNumberFormat="1" applyFont="1" applyFill="1" applyBorder="1"/>
    <xf numFmtId="2" fontId="2" fillId="3" borderId="1" xfId="0" applyNumberFormat="1" applyFont="1" applyFill="1" applyBorder="1"/>
    <xf numFmtId="0" fontId="6" fillId="0" borderId="0" xfId="0" applyFont="1" applyAlignment="1">
      <alignment wrapText="1"/>
    </xf>
    <xf numFmtId="0" fontId="6" fillId="0" borderId="1" xfId="0" applyFont="1" applyBorder="1" applyAlignment="1">
      <alignment wrapText="1"/>
    </xf>
    <xf numFmtId="9" fontId="2" fillId="0" borderId="1" xfId="1" applyFont="1" applyBorder="1"/>
    <xf numFmtId="164" fontId="2" fillId="0" borderId="1" xfId="1" applyNumberFormat="1" applyFont="1" applyBorder="1"/>
    <xf numFmtId="0" fontId="5" fillId="0" borderId="1" xfId="0" applyFont="1" applyBorder="1"/>
    <xf numFmtId="0" fontId="5" fillId="0" borderId="0" xfId="0" applyFont="1"/>
    <xf numFmtId="0" fontId="7" fillId="0" borderId="12" xfId="0" applyFont="1" applyBorder="1"/>
    <xf numFmtId="0" fontId="7" fillId="2" borderId="12" xfId="0" applyFont="1" applyFill="1" applyBorder="1"/>
    <xf numFmtId="0" fontId="7" fillId="4" borderId="12" xfId="0" applyFont="1" applyFill="1" applyBorder="1"/>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10" fontId="2" fillId="0" borderId="1" xfId="0" applyNumberFormat="1" applyFont="1" applyBorder="1"/>
    <xf numFmtId="10" fontId="2" fillId="0" borderId="1" xfId="1" applyNumberFormat="1" applyFont="1" applyBorder="1"/>
    <xf numFmtId="10" fontId="9" fillId="2" borderId="1" xfId="0" applyNumberFormat="1" applyFont="1" applyFill="1" applyBorder="1"/>
    <xf numFmtId="0" fontId="9" fillId="0" borderId="1" xfId="0" applyFont="1" applyBorder="1"/>
    <xf numFmtId="0" fontId="9" fillId="2" borderId="1" xfId="0" applyFont="1" applyFill="1" applyBorder="1"/>
    <xf numFmtId="10" fontId="9" fillId="2" borderId="1" xfId="1" applyNumberFormat="1" applyFont="1" applyFill="1" applyBorder="1"/>
    <xf numFmtId="10" fontId="9" fillId="0" borderId="1" xfId="0" applyNumberFormat="1" applyFont="1" applyBorder="1"/>
    <xf numFmtId="1" fontId="9" fillId="0" borderId="1" xfId="1" applyNumberFormat="1" applyFont="1" applyBorder="1"/>
    <xf numFmtId="1" fontId="9" fillId="0" borderId="1" xfId="0" applyNumberFormat="1" applyFont="1" applyBorder="1"/>
    <xf numFmtId="10" fontId="9" fillId="0" borderId="1" xfId="1" applyNumberFormat="1" applyFont="1" applyBorder="1"/>
    <xf numFmtId="9" fontId="9" fillId="0" borderId="1" xfId="1" applyFont="1" applyBorder="1"/>
    <xf numFmtId="0" fontId="3" fillId="0" borderId="2" xfId="0" applyFont="1" applyBorder="1"/>
    <xf numFmtId="2" fontId="9" fillId="0" borderId="1" xfId="0" applyNumberFormat="1" applyFont="1" applyBorder="1"/>
    <xf numFmtId="0" fontId="4" fillId="2" borderId="1" xfId="0" applyFont="1" applyFill="1" applyBorder="1" applyAlignment="1">
      <alignment vertical="center" wrapText="1"/>
    </xf>
    <xf numFmtId="0" fontId="14" fillId="0" borderId="9" xfId="3" applyFont="1" applyBorder="1"/>
    <xf numFmtId="0" fontId="15" fillId="0" borderId="0" xfId="3" applyFont="1" applyAlignment="1">
      <alignment horizontal="center"/>
    </xf>
    <xf numFmtId="0" fontId="14" fillId="0" borderId="0" xfId="3" applyFont="1"/>
    <xf numFmtId="0" fontId="16" fillId="0" borderId="0" xfId="3" applyFont="1"/>
    <xf numFmtId="0" fontId="17" fillId="0" borderId="0" xfId="2" applyFont="1"/>
    <xf numFmtId="0" fontId="18" fillId="0" borderId="0" xfId="3" applyFont="1"/>
    <xf numFmtId="0" fontId="4" fillId="0" borderId="1" xfId="0" applyFont="1" applyBorder="1" applyAlignment="1">
      <alignment wrapText="1"/>
    </xf>
    <xf numFmtId="0" fontId="20" fillId="0" borderId="0" xfId="2" applyFont="1"/>
    <xf numFmtId="0" fontId="20" fillId="0" borderId="0" xfId="2" applyFont="1" applyAlignment="1">
      <alignment horizontal="left" indent="1"/>
    </xf>
    <xf numFmtId="0" fontId="21" fillId="0" borderId="0" xfId="3" applyFont="1"/>
    <xf numFmtId="0" fontId="22" fillId="0" borderId="0" xfId="0" applyFont="1"/>
    <xf numFmtId="0" fontId="16" fillId="0" borderId="0" xfId="0" applyFont="1"/>
    <xf numFmtId="0" fontId="22" fillId="10" borderId="0" xfId="0" applyFont="1" applyFill="1"/>
    <xf numFmtId="0" fontId="16" fillId="10" borderId="0" xfId="0" applyFont="1" applyFill="1"/>
    <xf numFmtId="0" fontId="25" fillId="9" borderId="13" xfId="0" applyFont="1" applyFill="1" applyBorder="1" applyAlignment="1">
      <alignment vertical="center"/>
    </xf>
    <xf numFmtId="0" fontId="21" fillId="9" borderId="0" xfId="0" applyFont="1" applyFill="1"/>
    <xf numFmtId="9" fontId="2" fillId="0" borderId="0" xfId="0" applyNumberFormat="1" applyFont="1"/>
    <xf numFmtId="0" fontId="4" fillId="0" borderId="0" xfId="0" applyFont="1" applyAlignment="1">
      <alignment wrapText="1"/>
    </xf>
    <xf numFmtId="0" fontId="10" fillId="0" borderId="18" xfId="2" applyBorder="1" applyAlignment="1">
      <alignment wrapText="1"/>
    </xf>
    <xf numFmtId="0" fontId="4" fillId="0" borderId="19" xfId="0" applyFont="1" applyBorder="1"/>
    <xf numFmtId="0" fontId="4" fillId="0" borderId="20" xfId="0" applyFont="1" applyBorder="1"/>
    <xf numFmtId="0" fontId="11" fillId="0" borderId="18" xfId="2" applyFont="1" applyBorder="1" applyAlignment="1">
      <alignment wrapText="1"/>
    </xf>
    <xf numFmtId="0" fontId="10" fillId="0" borderId="18" xfId="2" applyBorder="1"/>
    <xf numFmtId="0" fontId="2" fillId="0" borderId="18" xfId="0" applyFont="1" applyBorder="1" applyAlignment="1">
      <alignment wrapText="1"/>
    </xf>
    <xf numFmtId="0" fontId="2" fillId="0" borderId="21" xfId="0" applyFont="1" applyBorder="1" applyAlignment="1">
      <alignment wrapText="1"/>
    </xf>
    <xf numFmtId="0" fontId="4" fillId="0" borderId="22" xfId="0" applyFont="1" applyBorder="1"/>
    <xf numFmtId="0" fontId="10" fillId="0" borderId="23" xfId="2" applyBorder="1" applyAlignment="1">
      <alignment wrapText="1"/>
    </xf>
    <xf numFmtId="0" fontId="4" fillId="0" borderId="19" xfId="0" applyFont="1" applyBorder="1" applyAlignment="1">
      <alignment wrapText="1"/>
    </xf>
    <xf numFmtId="0" fontId="4" fillId="0" borderId="20" xfId="0" applyFont="1" applyBorder="1" applyAlignment="1">
      <alignment wrapText="1"/>
    </xf>
    <xf numFmtId="0" fontId="0" fillId="0" borderId="18" xfId="0" applyBorder="1" applyAlignment="1">
      <alignment wrapText="1"/>
    </xf>
    <xf numFmtId="0" fontId="4" fillId="0" borderId="22" xfId="0" applyFont="1" applyBorder="1" applyAlignment="1">
      <alignment wrapText="1"/>
    </xf>
    <xf numFmtId="0" fontId="10" fillId="0" borderId="24" xfId="2" applyBorder="1" applyAlignment="1">
      <alignment wrapText="1"/>
    </xf>
    <xf numFmtId="0" fontId="0" fillId="0" borderId="24" xfId="0" applyBorder="1"/>
    <xf numFmtId="0" fontId="10" fillId="0" borderId="24" xfId="2" applyBorder="1"/>
    <xf numFmtId="0" fontId="0" fillId="0" borderId="24" xfId="0"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0" fontId="10" fillId="0" borderId="25" xfId="2" applyBorder="1" applyAlignment="1">
      <alignment wrapText="1"/>
    </xf>
    <xf numFmtId="0" fontId="10" fillId="0" borderId="26" xfId="2" applyBorder="1" applyAlignment="1">
      <alignment wrapText="1"/>
    </xf>
    <xf numFmtId="0" fontId="11" fillId="0" borderId="24" xfId="2" applyFont="1" applyBorder="1" applyAlignment="1">
      <alignment wrapText="1"/>
    </xf>
    <xf numFmtId="0" fontId="5" fillId="2" borderId="16" xfId="0" applyFont="1" applyFill="1" applyBorder="1" applyAlignment="1">
      <alignment wrapText="1"/>
    </xf>
    <xf numFmtId="0" fontId="5" fillId="2" borderId="17" xfId="0" applyFont="1" applyFill="1" applyBorder="1"/>
    <xf numFmtId="0" fontId="5" fillId="2" borderId="17" xfId="0" applyFont="1" applyFill="1" applyBorder="1" applyAlignment="1">
      <alignment wrapText="1"/>
    </xf>
    <xf numFmtId="0" fontId="5" fillId="2" borderId="27" xfId="0" applyFont="1" applyFill="1" applyBorder="1" applyAlignment="1">
      <alignment wrapText="1"/>
    </xf>
    <xf numFmtId="0" fontId="4" fillId="0" borderId="2" xfId="0" applyFont="1" applyBorder="1"/>
    <xf numFmtId="2" fontId="2" fillId="0" borderId="12" xfId="0" applyNumberFormat="1" applyFont="1"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6" fillId="0" borderId="0" xfId="0" applyFont="1" applyAlignment="1">
      <alignment horizontal="right" vertical="center"/>
    </xf>
    <xf numFmtId="0" fontId="27" fillId="0" borderId="0" xfId="0" applyFont="1"/>
    <xf numFmtId="0" fontId="29" fillId="0" borderId="0" xfId="0" applyFont="1" applyAlignment="1">
      <alignment horizontal="left" vertical="center"/>
    </xf>
    <xf numFmtId="0" fontId="22" fillId="10" borderId="0" xfId="0" applyFont="1" applyFill="1" applyAlignment="1">
      <alignment horizontal="center"/>
    </xf>
    <xf numFmtId="0" fontId="23" fillId="10" borderId="0" xfId="0" applyFont="1" applyFill="1" applyAlignment="1">
      <alignment horizontal="left" vertical="center" wrapText="1"/>
    </xf>
    <xf numFmtId="0" fontId="24" fillId="10" borderId="0" xfId="0" applyFont="1" applyFill="1" applyAlignment="1">
      <alignment horizontal="left" vertical="center" wrapText="1"/>
    </xf>
    <xf numFmtId="0" fontId="10" fillId="9" borderId="13" xfId="2" applyFill="1" applyBorder="1" applyAlignment="1">
      <alignment horizontal="left" vertical="center" wrapText="1"/>
    </xf>
    <xf numFmtId="0" fontId="10" fillId="9" borderId="0" xfId="2" applyFill="1" applyAlignment="1">
      <alignment vertical="center"/>
    </xf>
    <xf numFmtId="0" fontId="28" fillId="0" borderId="0" xfId="0" applyFont="1" applyAlignment="1">
      <alignment horizontal="lef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5" borderId="1" xfId="0" applyFont="1" applyFill="1" applyBorder="1" applyAlignment="1">
      <alignment horizont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0" borderId="1" xfId="0" applyFont="1" applyBorder="1" applyAlignment="1">
      <alignment horizontal="center"/>
    </xf>
    <xf numFmtId="0" fontId="5" fillId="2" borderId="1" xfId="0" applyFont="1" applyFill="1" applyBorder="1" applyAlignment="1">
      <alignment horizont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5" fillId="0" borderId="1" xfId="0" applyFont="1" applyBorder="1" applyAlignment="1">
      <alignment horizontal="center" wrapText="1"/>
    </xf>
    <xf numFmtId="0" fontId="3" fillId="0" borderId="11" xfId="0" applyFont="1" applyBorder="1" applyAlignment="1">
      <alignment horizontal="center"/>
    </xf>
    <xf numFmtId="0" fontId="3" fillId="8" borderId="14" xfId="0" applyFont="1" applyFill="1" applyBorder="1" applyAlignment="1">
      <alignment horizontal="center" wrapText="1"/>
    </xf>
    <xf numFmtId="0" fontId="3" fillId="8" borderId="15" xfId="0" applyFont="1" applyFill="1" applyBorder="1" applyAlignment="1">
      <alignment horizontal="center" wrapText="1"/>
    </xf>
    <xf numFmtId="0" fontId="3" fillId="8" borderId="14" xfId="0" applyFont="1" applyFill="1" applyBorder="1" applyAlignment="1">
      <alignment horizontal="center"/>
    </xf>
    <xf numFmtId="0" fontId="3" fillId="8" borderId="15" xfId="0" applyFont="1" applyFill="1" applyBorder="1" applyAlignment="1">
      <alignment horizontal="center"/>
    </xf>
  </cellXfs>
  <cellStyles count="4">
    <cellStyle name="Link" xfId="2" builtinId="8"/>
    <cellStyle name="Prozent" xfId="1" builtinId="5"/>
    <cellStyle name="Standard" xfId="0" builtinId="0"/>
    <cellStyle name="Standard 2" xfId="3" xr:uid="{38F08781-215A-471C-83F3-3005E7A292E3}"/>
  </cellStyles>
  <dxfs count="0"/>
  <tableStyles count="0" defaultTableStyle="TableStyleMedium2" defaultPivotStyle="PivotStyleLight16"/>
  <colors>
    <mruColors>
      <color rgb="FFFFFFFF"/>
      <color rgb="FFF0EFF4"/>
      <color rgb="FFE2D2EA"/>
      <color rgb="FFF8F4FA"/>
      <color rgb="FFF5EE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3095658</xdr:colOff>
      <xdr:row>0</xdr:row>
      <xdr:rowOff>238126</xdr:rowOff>
    </xdr:from>
    <xdr:to>
      <xdr:col>6</xdr:col>
      <xdr:colOff>47289</xdr:colOff>
      <xdr:row>0</xdr:row>
      <xdr:rowOff>735187</xdr:rowOff>
    </xdr:to>
    <xdr:pic>
      <xdr:nvPicPr>
        <xdr:cNvPr id="2" name="Grafik 1">
          <a:extLst>
            <a:ext uri="{FF2B5EF4-FFF2-40B4-BE49-F238E27FC236}">
              <a16:creationId xmlns:a16="http://schemas.microsoft.com/office/drawing/2014/main" id="{A020EAC1-9F46-0AD1-2A8A-941D28A383C5}"/>
            </a:ext>
          </a:extLst>
        </xdr:cNvPr>
        <xdr:cNvPicPr>
          <a:picLocks noChangeAspect="1"/>
        </xdr:cNvPicPr>
      </xdr:nvPicPr>
      <xdr:blipFill>
        <a:blip xmlns:r="http://schemas.openxmlformats.org/officeDocument/2006/relationships" r:embed="rId1"/>
        <a:stretch>
          <a:fillRect/>
        </a:stretch>
      </xdr:blipFill>
      <xdr:spPr>
        <a:xfrm>
          <a:off x="5565102" y="238126"/>
          <a:ext cx="2469429" cy="493886"/>
        </a:xfrm>
        <a:prstGeom prst="rect">
          <a:avLst/>
        </a:prstGeom>
      </xdr:spPr>
    </xdr:pic>
    <xdr:clientData/>
  </xdr:twoCellAnchor>
</xdr:wsDr>
</file>

<file path=xl/theme/theme1.xml><?xml version="1.0" encoding="utf-8"?>
<a:theme xmlns:a="http://schemas.openxmlformats.org/drawingml/2006/main" name="DZ Excel Design">
  <a:themeElements>
    <a:clrScheme name="DZ-Farben">
      <a:dk1>
        <a:sysClr val="windowText" lastClr="000000"/>
      </a:dk1>
      <a:lt1>
        <a:sysClr val="window" lastClr="FFFFFF"/>
      </a:lt1>
      <a:dk2>
        <a:srgbClr val="F39433"/>
      </a:dk2>
      <a:lt2>
        <a:srgbClr val="36A9E1"/>
      </a:lt2>
      <a:accent1>
        <a:srgbClr val="181C44"/>
      </a:accent1>
      <a:accent2>
        <a:srgbClr val="51275F"/>
      </a:accent2>
      <a:accent3>
        <a:srgbClr val="88536F"/>
      </a:accent3>
      <a:accent4>
        <a:srgbClr val="BE4776"/>
      </a:accent4>
      <a:accent5>
        <a:srgbClr val="EE6174"/>
      </a:accent5>
      <a:accent6>
        <a:srgbClr val="CDCADC"/>
      </a:accent6>
      <a:hlink>
        <a:srgbClr val="181C44"/>
      </a:hlink>
      <a:folHlink>
        <a:srgbClr val="88536F"/>
      </a:folHlink>
    </a:clrScheme>
    <a:fontScheme name="DZ">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zernatzukunft.org/eine-kurze-fiskalgeschichte-der-deutschen-wohnungspoliti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17" Type="http://schemas.openxmlformats.org/officeDocument/2006/relationships/hyperlink" Target="https://dserver.bundestag.de/btd/09/009/0900986.pdf" TargetMode="External"/><Relationship Id="rId21" Type="http://schemas.openxmlformats.org/officeDocument/2006/relationships/hyperlink" Target="https://dserver.bundestag.de/btd/10/037/1003700.pdf" TargetMode="External"/><Relationship Id="rId42" Type="http://schemas.openxmlformats.org/officeDocument/2006/relationships/hyperlink" Target="https://www.statistischebibliothek.de/mir/servlets/MCRFileNodeServlet/DEHeft_derivate_00045902/FS-13-4-1977.pdf" TargetMode="External"/><Relationship Id="rId63" Type="http://schemas.openxmlformats.org/officeDocument/2006/relationships/hyperlink" Target="https://www.statistischebibliothek.de/mir/servlets/MCRFileNodeServlet/DEHeft_derivate_00056956/FS-13-4-S-1-1995.pdf" TargetMode="External"/><Relationship Id="rId84" Type="http://schemas.openxmlformats.org/officeDocument/2006/relationships/hyperlink" Target="https://dserver.bundestag.de/btd/08/011/0801195.pdf" TargetMode="External"/><Relationship Id="rId138" Type="http://schemas.openxmlformats.org/officeDocument/2006/relationships/hyperlink" Target="https://dserver.bundestag.de/btd/21/016/2101600.pdf" TargetMode="External"/><Relationship Id="rId159" Type="http://schemas.openxmlformats.org/officeDocument/2006/relationships/hyperlink" Target="https://dserver.bundestag.de/btd/14/067/1406748.pdf" TargetMode="External"/><Relationship Id="rId170" Type="http://schemas.openxmlformats.org/officeDocument/2006/relationships/hyperlink" Target="https://dserver.bundestag.de/btd/19/321/1932170.pdf" TargetMode="External"/><Relationship Id="rId191" Type="http://schemas.openxmlformats.org/officeDocument/2006/relationships/hyperlink" Target="https://dserver.bundestag.de/btd/10/003/1000352.pdf" TargetMode="External"/><Relationship Id="rId205" Type="http://schemas.openxmlformats.org/officeDocument/2006/relationships/hyperlink" Target="https://dserver.bundestag.de/btd/17/146/1714621.pdf" TargetMode="External"/><Relationship Id="rId226" Type="http://schemas.openxmlformats.org/officeDocument/2006/relationships/hyperlink" Target="https://www.hamburg.de/politik-und-verwaltung/behoerden/finanzbehoerde/themen/haushalt/doppelhaushalt-2025-2026-1024970" TargetMode="External"/><Relationship Id="rId107" Type="http://schemas.openxmlformats.org/officeDocument/2006/relationships/hyperlink" Target="https://dserver.bundestag.de/btd/19/274/1927484.pdf" TargetMode="External"/><Relationship Id="rId11" Type="http://schemas.openxmlformats.org/officeDocument/2006/relationships/hyperlink" Target="https://dserver.bundestag.de/btd/07/041/0704100.pdf" TargetMode="External"/><Relationship Id="rId32" Type="http://schemas.openxmlformats.org/officeDocument/2006/relationships/hyperlink" Target="https://dserver.bundestag.de/btd/13/052/1305200.pdf" TargetMode="External"/><Relationship Id="rId53" Type="http://schemas.openxmlformats.org/officeDocument/2006/relationships/hyperlink" Target="https://www.statistischebibliothek.de/mir/servlets/MCRFileNodeServlet/DEHeft_derivate_00045902/FS-13-4-1977.pdf" TargetMode="External"/><Relationship Id="rId74" Type="http://schemas.openxmlformats.org/officeDocument/2006/relationships/hyperlink" Target="https://www.statistischebibliothek.de/mir/servlets/MCRFileNodeServlet/DEHeft_derivate_00045902/FS-13-4-1977.pdf" TargetMode="External"/><Relationship Id="rId128" Type="http://schemas.openxmlformats.org/officeDocument/2006/relationships/hyperlink" Target="https://dserver.bundestag.de/btd/16/010/1601020.pdf" TargetMode="External"/><Relationship Id="rId149" Type="http://schemas.openxmlformats.org/officeDocument/2006/relationships/hyperlink" Target="https://dserver.bundestag.de/btd/10/003/1000352.pdf" TargetMode="External"/><Relationship Id="rId5" Type="http://schemas.openxmlformats.org/officeDocument/2006/relationships/hyperlink" Target="https://dserver.bundestag.de/btd/06/003/0600300.pdf" TargetMode="External"/><Relationship Id="rId95" Type="http://schemas.openxmlformats.org/officeDocument/2006/relationships/hyperlink" Target="https://dserver.bundestag.de/btd/14/067/1406748.pdf" TargetMode="External"/><Relationship Id="rId160" Type="http://schemas.openxmlformats.org/officeDocument/2006/relationships/hyperlink" Target="https://dserver.bundestag.de/btd/14/068/1406861.pdf" TargetMode="External"/><Relationship Id="rId181" Type="http://schemas.openxmlformats.org/officeDocument/2006/relationships/hyperlink" Target="https://dashboard.tech.ec.europa.eu/qs_digit_dashboard_mt/public/sense/app/667e9fba-eea7-4d17-abf0-ef20f6994336/sheet/2f9f3ab7-09e9-4665-92d1-de9ead91fac7/state/analysis" TargetMode="External"/><Relationship Id="rId216" Type="http://schemas.openxmlformats.org/officeDocument/2006/relationships/hyperlink" Target="https://mdfe.brandenburg.de/mdfe/de/themen/haushalt-und-finanzen/landeshaushalt/landeshaushalte-haushaltsplaene-und-rechnungen/" TargetMode="External"/><Relationship Id="rId22" Type="http://schemas.openxmlformats.org/officeDocument/2006/relationships/hyperlink" Target="https://dserver.bundestag.de/btd/10/059/1005900.pdf" TargetMode="External"/><Relationship Id="rId43" Type="http://schemas.openxmlformats.org/officeDocument/2006/relationships/hyperlink" Target="https://www.statistischebibliothek.de/mir/servlets/MCRFileNodeServlet/DEHeft_derivate_00045902/FS-13-4-1977.pdf" TargetMode="External"/><Relationship Id="rId64" Type="http://schemas.openxmlformats.org/officeDocument/2006/relationships/hyperlink" Target="https://www.statistischebibliothek.de/mir/servlets/MCRFileNodeServlet/DEHeft_derivate_00045902/FS-13-4-1977.pdf" TargetMode="External"/><Relationship Id="rId118" Type="http://schemas.openxmlformats.org/officeDocument/2006/relationships/hyperlink" Target="https://dserver.bundestag.de/btd/10/003/1000352.pdf" TargetMode="External"/><Relationship Id="rId139" Type="http://schemas.openxmlformats.org/officeDocument/2006/relationships/hyperlink" Target="https://dserver.bundestag.de/btd/05/024/0502423.pdf" TargetMode="External"/><Relationship Id="rId85" Type="http://schemas.openxmlformats.org/officeDocument/2006/relationships/hyperlink" Target="https://dserver.bundestag.de/btd/08/030/0803097.pdf" TargetMode="External"/><Relationship Id="rId150" Type="http://schemas.openxmlformats.org/officeDocument/2006/relationships/hyperlink" Target="https://dserver.bundestag.de/btd/10/038/1003821.pdf" TargetMode="External"/><Relationship Id="rId171" Type="http://schemas.openxmlformats.org/officeDocument/2006/relationships/hyperlink" Target="https://dserver.bundestag.de/btd/20/083/2008300.pdf" TargetMode="External"/><Relationship Id="rId192" Type="http://schemas.openxmlformats.org/officeDocument/2006/relationships/hyperlink" Target="https://dserver.bundestag.de/btd/10/038/1003821.pdf" TargetMode="External"/><Relationship Id="rId206" Type="http://schemas.openxmlformats.org/officeDocument/2006/relationships/hyperlink" Target="https://dserver.bundestag.de/btd/18/059/1805940.pdf" TargetMode="External"/><Relationship Id="rId227" Type="http://schemas.openxmlformats.org/officeDocument/2006/relationships/hyperlink" Target="https://www.berlin.de/sen/finanzen/haushalt/downloads/haushaltsplan-2026-27/artikel.1644823.php" TargetMode="External"/><Relationship Id="rId12" Type="http://schemas.openxmlformats.org/officeDocument/2006/relationships/hyperlink" Target="https://dserver.bundestag.de/btd/08/001/0800100.pdf" TargetMode="External"/><Relationship Id="rId33" Type="http://schemas.openxmlformats.org/officeDocument/2006/relationships/hyperlink" Target="https://dserver.bundestag.de/btd/13/082/1308200.pdf" TargetMode="External"/><Relationship Id="rId108" Type="http://schemas.openxmlformats.org/officeDocument/2006/relationships/hyperlink" Target="https://dserver.bundestag.de/btd/20/018/2001824.pdf" TargetMode="External"/><Relationship Id="rId129" Type="http://schemas.openxmlformats.org/officeDocument/2006/relationships/hyperlink" Target="https://dserver.bundestag.de/btd/16/062/1606275.pdf" TargetMode="External"/><Relationship Id="rId54" Type="http://schemas.openxmlformats.org/officeDocument/2006/relationships/hyperlink" Target="https://www.statistischebibliothek.de/mir/servlets/MCRFileNodeServlet/DEHeft_derivate_00045902/FS-13-4-1977.pdf" TargetMode="External"/><Relationship Id="rId75" Type="http://schemas.openxmlformats.org/officeDocument/2006/relationships/hyperlink" Target="https://dserver.bundestag.de/btd/18/065/1806540.pdf" TargetMode="External"/><Relationship Id="rId96" Type="http://schemas.openxmlformats.org/officeDocument/2006/relationships/hyperlink" Target="https://dserver.bundestag.de/btd/15/016/1501635.pdf" TargetMode="External"/><Relationship Id="rId140" Type="http://schemas.openxmlformats.org/officeDocument/2006/relationships/hyperlink" Target="https://www.bbsr.bund.de/BBSR/DE/veroeffentlichungen/analysen-kompakt/2022/ak-14-2022.html" TargetMode="External"/><Relationship Id="rId161" Type="http://schemas.openxmlformats.org/officeDocument/2006/relationships/hyperlink" Target="https://dserver.bundestag.de/btd/15/016/1501635.pdf" TargetMode="External"/><Relationship Id="rId182" Type="http://schemas.openxmlformats.org/officeDocument/2006/relationships/hyperlink" Target="https://www.stmfh.bayern.de/haushalt/20262027e/haushaltsplan/" TargetMode="External"/><Relationship Id="rId217" Type="http://schemas.openxmlformats.org/officeDocument/2006/relationships/hyperlink" Target="https://www.regierung-mv.de/Landesregierung/fm/Haushalt/Haushaltsplan/Haushaltsplan-2026-2027/" TargetMode="External"/><Relationship Id="rId6" Type="http://schemas.openxmlformats.org/officeDocument/2006/relationships/hyperlink" Target="https://dserver.bundestag.de/btd/06/011/0601100.pdf" TargetMode="External"/><Relationship Id="rId23" Type="http://schemas.openxmlformats.org/officeDocument/2006/relationships/hyperlink" Target="https://dserver.bundestag.de/btd/11/007/1100700.pdf" TargetMode="External"/><Relationship Id="rId119" Type="http://schemas.openxmlformats.org/officeDocument/2006/relationships/hyperlink" Target="https://dserver.bundestag.de/btd/10/038/1003821.pdf" TargetMode="External"/><Relationship Id="rId44" Type="http://schemas.openxmlformats.org/officeDocument/2006/relationships/hyperlink" Target="https://www.statistischebibliothek.de/mir/servlets/MCRFileNodeServlet/DEHeft_derivate_00045902/FS-13-4-1977.pdf" TargetMode="External"/><Relationship Id="rId65" Type="http://schemas.openxmlformats.org/officeDocument/2006/relationships/hyperlink" Target="https://www.statistischebibliothek.de/mir/servlets/MCRFileNodeServlet/DEHeft_derivate_00056957/FS-13-4-S-1-1996.pdf" TargetMode="External"/><Relationship Id="rId86" Type="http://schemas.openxmlformats.org/officeDocument/2006/relationships/hyperlink" Target="https://dserver.bundestag.de/btd/09/009/0900986.pdf" TargetMode="External"/><Relationship Id="rId130" Type="http://schemas.openxmlformats.org/officeDocument/2006/relationships/hyperlink" Target="https://dserver.bundestag.de/btd/17/004/1700465.pdf" TargetMode="External"/><Relationship Id="rId151" Type="http://schemas.openxmlformats.org/officeDocument/2006/relationships/hyperlink" Target="https://dserver.bundestag.de/btd/11/013/1101338.pdf" TargetMode="External"/><Relationship Id="rId172" Type="http://schemas.openxmlformats.org/officeDocument/2006/relationships/hyperlink" Target="https://dserver.bundestag.de/btd/21/016/2101600.pdf" TargetMode="External"/><Relationship Id="rId193" Type="http://schemas.openxmlformats.org/officeDocument/2006/relationships/hyperlink" Target="https://dserver.bundestag.de/btd/11/051/1105116.pdf" TargetMode="External"/><Relationship Id="rId207" Type="http://schemas.openxmlformats.org/officeDocument/2006/relationships/hyperlink" Target="https://dserver.bundestag.de/btd/18/134/1813456.pdf" TargetMode="External"/><Relationship Id="rId228" Type="http://schemas.openxmlformats.org/officeDocument/2006/relationships/hyperlink" Target="https://finanzen.thueringen.de/themen/haushalt/haushaltsplaene/haushalt-2026/2027" TargetMode="External"/><Relationship Id="rId13" Type="http://schemas.openxmlformats.org/officeDocument/2006/relationships/hyperlink" Target="https://dserver.bundestag.de/btd/08/018/0801801.pdf" TargetMode="External"/><Relationship Id="rId109" Type="http://schemas.openxmlformats.org/officeDocument/2006/relationships/hyperlink" Target="https://dserver.bundestag.de/btd/20/083/2008300.pdf" TargetMode="External"/><Relationship Id="rId34" Type="http://schemas.openxmlformats.org/officeDocument/2006/relationships/hyperlink" Target="https://dserver.bundestag.de/btd/14/003/1400300.pdf" TargetMode="External"/><Relationship Id="rId55" Type="http://schemas.openxmlformats.org/officeDocument/2006/relationships/hyperlink" Target="https://www.statistischebibliothek.de/mir/servlets/MCRFileNodeServlet/DEHeft_derivate_00045902/FS-13-4-1977.pdf" TargetMode="External"/><Relationship Id="rId76" Type="http://schemas.openxmlformats.org/officeDocument/2006/relationships/hyperlink" Target="https://dserver.bundestag.de/btd/21/009/2100970.pdf" TargetMode="External"/><Relationship Id="rId97" Type="http://schemas.openxmlformats.org/officeDocument/2006/relationships/hyperlink" Target="https://dserver.bundestag.de/btd/16/010/1601020.pdf" TargetMode="External"/><Relationship Id="rId120" Type="http://schemas.openxmlformats.org/officeDocument/2006/relationships/hyperlink" Target="https://dserver.bundestag.de/btd/11/013/1101338.pdf" TargetMode="External"/><Relationship Id="rId141" Type="http://schemas.openxmlformats.org/officeDocument/2006/relationships/hyperlink" Target="https://dserver.bundestag.de/btd/05/024/0502423.pdf" TargetMode="External"/><Relationship Id="rId7" Type="http://schemas.openxmlformats.org/officeDocument/2006/relationships/hyperlink" Target="https://dserver.bundestag.de/btd/07/000/0700010.pdf" TargetMode="External"/><Relationship Id="rId162" Type="http://schemas.openxmlformats.org/officeDocument/2006/relationships/hyperlink" Target="https://dserver.bundestag.de/btd/16/010/1601020.pdf" TargetMode="External"/><Relationship Id="rId183" Type="http://schemas.openxmlformats.org/officeDocument/2006/relationships/hyperlink" Target="https://dserver.bundestag.de/btd/05/024/0502423.pdf" TargetMode="External"/><Relationship Id="rId218" Type="http://schemas.openxmlformats.org/officeDocument/2006/relationships/hyperlink" Target="https://www.haushalt.fm.nrw.de/daten/hh2026.ges/daten/html/hp.html" TargetMode="External"/><Relationship Id="rId24" Type="http://schemas.openxmlformats.org/officeDocument/2006/relationships/hyperlink" Target="https://dserver.bundestag.de/btd/11/027/1102700.pdf" TargetMode="External"/><Relationship Id="rId45" Type="http://schemas.openxmlformats.org/officeDocument/2006/relationships/hyperlink" Target="https://www.statistischebibliothek.de/mir/servlets/MCRFileNodeServlet/DEHeft_derivate_00045902/FS-13-4-1977.pdf" TargetMode="External"/><Relationship Id="rId66" Type="http://schemas.openxmlformats.org/officeDocument/2006/relationships/hyperlink" Target="https://www.statistischebibliothek.de/mir/servlets/MCRFileNodeServlet/DEHeft_derivate_00045902/FS-13-4-1977.pdf" TargetMode="External"/><Relationship Id="rId87" Type="http://schemas.openxmlformats.org/officeDocument/2006/relationships/hyperlink" Target="https://dserver.bundestag.de/btd/10/003/1000352.pdf" TargetMode="External"/><Relationship Id="rId110" Type="http://schemas.openxmlformats.org/officeDocument/2006/relationships/hyperlink" Target="https://dserver.bundestag.de/btd/21/016/2101600.pdf" TargetMode="External"/><Relationship Id="rId131" Type="http://schemas.openxmlformats.org/officeDocument/2006/relationships/hyperlink" Target="https://dserver.bundestag.de/btd/17/067/1706795.pdf" TargetMode="External"/><Relationship Id="rId152" Type="http://schemas.openxmlformats.org/officeDocument/2006/relationships/hyperlink" Target="https://dserver.bundestag.de/btd/11/051/1105116.pdf" TargetMode="External"/><Relationship Id="rId173" Type="http://schemas.openxmlformats.org/officeDocument/2006/relationships/hyperlink" Target="https://dserver.bundestag.de/btd/15/059/1505905.pdf" TargetMode="External"/><Relationship Id="rId194" Type="http://schemas.openxmlformats.org/officeDocument/2006/relationships/hyperlink" Target="https://dserver.bundestag.de/btd/12/015/1201525.pdf" TargetMode="External"/><Relationship Id="rId208" Type="http://schemas.openxmlformats.org/officeDocument/2006/relationships/hyperlink" Target="https://dserver.bundestag.de/btd/19/153/1915340.pdf" TargetMode="External"/><Relationship Id="rId229" Type="http://schemas.openxmlformats.org/officeDocument/2006/relationships/hyperlink" Target="https://dserver.bundestag.de/btd/12/055/1205580.pdf" TargetMode="External"/><Relationship Id="rId14" Type="http://schemas.openxmlformats.org/officeDocument/2006/relationships/hyperlink" Target="https://dserver.bundestag.de/btd/08/030/0803099.pdf" TargetMode="External"/><Relationship Id="rId35" Type="http://schemas.openxmlformats.org/officeDocument/2006/relationships/hyperlink" Target="https://dserver.bundestag.de/btd/14/014/1401400.pdf" TargetMode="External"/><Relationship Id="rId56" Type="http://schemas.openxmlformats.org/officeDocument/2006/relationships/hyperlink" Target="https://www.statistischebibliothek.de/mir/servlets/MCRFileNodeServlet/DEHeft_derivate_00045902/FS-13-4-1977.pdf" TargetMode="External"/><Relationship Id="rId77" Type="http://schemas.openxmlformats.org/officeDocument/2006/relationships/hyperlink" Target="https://dserver.bundestag.de/btd/21/021/2102170.pdf" TargetMode="External"/><Relationship Id="rId100" Type="http://schemas.openxmlformats.org/officeDocument/2006/relationships/hyperlink" Target="https://dserver.bundestag.de/btd/17/067/1706795.pdf" TargetMode="External"/><Relationship Id="rId8" Type="http://schemas.openxmlformats.org/officeDocument/2006/relationships/hyperlink" Target="https://dserver.bundestag.de/btd/07/002/0700250.pdf" TargetMode="External"/><Relationship Id="rId98" Type="http://schemas.openxmlformats.org/officeDocument/2006/relationships/hyperlink" Target="https://dserver.bundestag.de/btd/16/062/1606275.pdf" TargetMode="External"/><Relationship Id="rId121" Type="http://schemas.openxmlformats.org/officeDocument/2006/relationships/hyperlink" Target="https://dserver.bundestag.de/btd/11/051/1105116.pdf" TargetMode="External"/><Relationship Id="rId142" Type="http://schemas.openxmlformats.org/officeDocument/2006/relationships/hyperlink" Target="https://dserver.bundestag.de/btd/06/003/0600391.pdf" TargetMode="External"/><Relationship Id="rId163" Type="http://schemas.openxmlformats.org/officeDocument/2006/relationships/hyperlink" Target="https://dserver.bundestag.de/btd/16/062/1606275.pdf" TargetMode="External"/><Relationship Id="rId184" Type="http://schemas.openxmlformats.org/officeDocument/2006/relationships/hyperlink" Target="https://dserver.bundestag.de/btd/06/003/0600391.pdf" TargetMode="External"/><Relationship Id="rId219" Type="http://schemas.openxmlformats.org/officeDocument/2006/relationships/hyperlink" Target="https://fm.rlp.de/themen/finanzen/landeshaushalt/haushalt-2025/2026" TargetMode="External"/><Relationship Id="rId230" Type="http://schemas.openxmlformats.org/officeDocument/2006/relationships/hyperlink" Target="https://dserver.bundestag.de/btd/12/055/1205580.pdf" TargetMode="External"/><Relationship Id="rId25" Type="http://schemas.openxmlformats.org/officeDocument/2006/relationships/hyperlink" Target="https://dserver.bundestag.de/btd/11/050/1105000.pdf" TargetMode="External"/><Relationship Id="rId46" Type="http://schemas.openxmlformats.org/officeDocument/2006/relationships/hyperlink" Target="https://www.statistischebibliothek.de/mir/servlets/MCRFileNodeServlet/DEHeft_derivate_00045902/FS-13-4-1977.pdf" TargetMode="External"/><Relationship Id="rId67" Type="http://schemas.openxmlformats.org/officeDocument/2006/relationships/hyperlink" Target="https://www.statistischebibliothek.de/mir/servlets/MCRFileNodeServlet/DEHeft_derivate_00045902/FS-13-4-1977.pdf" TargetMode="External"/><Relationship Id="rId116" Type="http://schemas.openxmlformats.org/officeDocument/2006/relationships/hyperlink" Target="https://dserver.bundestag.de/btd/08/030/0803097.pdf" TargetMode="External"/><Relationship Id="rId137" Type="http://schemas.openxmlformats.org/officeDocument/2006/relationships/hyperlink" Target="https://dserver.bundestag.de/btd/20/083/2008300.pdf" TargetMode="External"/><Relationship Id="rId158" Type="http://schemas.openxmlformats.org/officeDocument/2006/relationships/hyperlink" Target="https://dserver.bundestag.de/btd/14/041/1404199.pdf" TargetMode="External"/><Relationship Id="rId20" Type="http://schemas.openxmlformats.org/officeDocument/2006/relationships/hyperlink" Target="https://dserver.bundestag.de/brd/1984/D350+84.pdf" TargetMode="External"/><Relationship Id="rId41" Type="http://schemas.openxmlformats.org/officeDocument/2006/relationships/hyperlink" Target="https://www.statistischebibliothek.de/mir/servlets/MCRFileNodeServlet/DEHeft_derivate_00045902/FS-13-4-1977.pdf" TargetMode="External"/><Relationship Id="rId62" Type="http://schemas.openxmlformats.org/officeDocument/2006/relationships/hyperlink" Target="https://www.statistischebibliothek.de/mir/servlets/MCRFileNodeServlet/DEHeft_derivate_00056955/FS-13-4-S-1-1994.pdf" TargetMode="External"/><Relationship Id="rId83" Type="http://schemas.openxmlformats.org/officeDocument/2006/relationships/hyperlink" Target="https://dserver.bundestag.de/btd/07/042/0704203.pdf" TargetMode="External"/><Relationship Id="rId88" Type="http://schemas.openxmlformats.org/officeDocument/2006/relationships/hyperlink" Target="https://dserver.bundestag.de/btd/10/038/1003821.pdf" TargetMode="External"/><Relationship Id="rId111" Type="http://schemas.openxmlformats.org/officeDocument/2006/relationships/hyperlink" Target="https://dserver.bundestag.de/btd/06/003/0600391.pdf" TargetMode="External"/><Relationship Id="rId132" Type="http://schemas.openxmlformats.org/officeDocument/2006/relationships/hyperlink" Target="https://dserver.bundestag.de/btd/17/146/1714621.pdf" TargetMode="External"/><Relationship Id="rId153" Type="http://schemas.openxmlformats.org/officeDocument/2006/relationships/hyperlink" Target="https://dserver.bundestag.de/btd/12/015/1201525.pdf" TargetMode="External"/><Relationship Id="rId174" Type="http://schemas.openxmlformats.org/officeDocument/2006/relationships/hyperlink" Target="https://www.bundestag.de/resource/blob/572606/WD-4-111-18-pdf.pdf" TargetMode="External"/><Relationship Id="rId179" Type="http://schemas.openxmlformats.org/officeDocument/2006/relationships/hyperlink" Target="https://dashboard.tech.ec.europa.eu/qs_digit_dashboard_mt/public/sense/app/667e9fba-eea7-4d17-abf0-ef20f6994336/sheet/2f9f3ab7-09e9-4665-92d1-de9ead91fac7/state/analysis" TargetMode="External"/><Relationship Id="rId195" Type="http://schemas.openxmlformats.org/officeDocument/2006/relationships/hyperlink" Target="https://dserver.bundestag.de/btd/12/055/1205580.pdf" TargetMode="External"/><Relationship Id="rId209" Type="http://schemas.openxmlformats.org/officeDocument/2006/relationships/hyperlink" Target="https://dserver.bundestag.de/btd/19/321/1932170.pdf" TargetMode="External"/><Relationship Id="rId190" Type="http://schemas.openxmlformats.org/officeDocument/2006/relationships/hyperlink" Target="https://dserver.bundestag.de/btd/09/009/0900986.pdf" TargetMode="External"/><Relationship Id="rId204" Type="http://schemas.openxmlformats.org/officeDocument/2006/relationships/hyperlink" Target="https://dserver.bundestag.de/btd/17/067/1706795.pdf" TargetMode="External"/><Relationship Id="rId220" Type="http://schemas.openxmlformats.org/officeDocument/2006/relationships/hyperlink" Target="https://www.schleswig-holstein.de/DE/fachinhalte/H/haushalt_landeshaushalt/haushalt_ep_2026" TargetMode="External"/><Relationship Id="rId225" Type="http://schemas.openxmlformats.org/officeDocument/2006/relationships/hyperlink" Target="https://www.finanzen.bremen.de/haushalt/haushalt/aktuelle-haushaltsplaene-und-haushaltsportraet-1692" TargetMode="External"/><Relationship Id="rId15" Type="http://schemas.openxmlformats.org/officeDocument/2006/relationships/hyperlink" Target="https://dserver.bundestag.de/btd/08/039/0803950.pdf" TargetMode="External"/><Relationship Id="rId36" Type="http://schemas.openxmlformats.org/officeDocument/2006/relationships/hyperlink" Target="https://dserver.bundestag.de/btd/17/062/1706280.pdf" TargetMode="External"/><Relationship Id="rId57" Type="http://schemas.openxmlformats.org/officeDocument/2006/relationships/hyperlink" Target="https://www.statistischebibliothek.de/mir/servlets/MCRFileNodeServlet/DEHeft_derivate_00056952/FS-13-4-S-1-1991.pdf" TargetMode="External"/><Relationship Id="rId106" Type="http://schemas.openxmlformats.org/officeDocument/2006/relationships/hyperlink" Target="https://dserver.bundestag.de/btd/19/321/1932170.pdf" TargetMode="External"/><Relationship Id="rId127" Type="http://schemas.openxmlformats.org/officeDocument/2006/relationships/hyperlink" Target="https://dserver.bundestag.de/btd/15/016/1501635.pdf" TargetMode="External"/><Relationship Id="rId10" Type="http://schemas.openxmlformats.org/officeDocument/2006/relationships/hyperlink" Target="https://dserver.bundestag.de/btd/07/024/0702440.pdf" TargetMode="External"/><Relationship Id="rId31" Type="http://schemas.openxmlformats.org/officeDocument/2006/relationships/hyperlink" Target="https://dserver.bundestag.de/btd/13/020/1302000.pdf" TargetMode="External"/><Relationship Id="rId52" Type="http://schemas.openxmlformats.org/officeDocument/2006/relationships/hyperlink" Target="https://www.statistischebibliothek.de/mir/servlets/MCRFileNodeServlet/DEHeft_derivate_00045902/FS-13-4-1977.pdf" TargetMode="External"/><Relationship Id="rId73" Type="http://schemas.openxmlformats.org/officeDocument/2006/relationships/hyperlink" Target="https://www.statistischebibliothek.de/mir/servlets/MCRFileNodeServlet/DEHeft_derivate_00045902/FS-13-4-1977.pdf" TargetMode="External"/><Relationship Id="rId78" Type="http://schemas.openxmlformats.org/officeDocument/2006/relationships/hyperlink" Target="https://www.buzer.de/gesetz/3415/al67315-0.htm" TargetMode="External"/><Relationship Id="rId94" Type="http://schemas.openxmlformats.org/officeDocument/2006/relationships/hyperlink" Target="https://dserver.bundestag.de/btd/14/015/1401500.pdf" TargetMode="External"/><Relationship Id="rId99" Type="http://schemas.openxmlformats.org/officeDocument/2006/relationships/hyperlink" Target="https://dserver.bundestag.de/btd/17/004/1700465.pdf" TargetMode="External"/><Relationship Id="rId101" Type="http://schemas.openxmlformats.org/officeDocument/2006/relationships/hyperlink" Target="https://dserver.bundestag.de/btd/17/146/1714621.pdf" TargetMode="External"/><Relationship Id="rId122" Type="http://schemas.openxmlformats.org/officeDocument/2006/relationships/hyperlink" Target="https://dserver.bundestag.de/btd/12/015/1201525.pdf" TargetMode="External"/><Relationship Id="rId143" Type="http://schemas.openxmlformats.org/officeDocument/2006/relationships/hyperlink" Target="https://dserver.bundestag.de/btd/06/029/0602994.pdf" TargetMode="External"/><Relationship Id="rId148" Type="http://schemas.openxmlformats.org/officeDocument/2006/relationships/hyperlink" Target="https://dserver.bundestag.de/btd/09/009/0900986.pdf" TargetMode="External"/><Relationship Id="rId164" Type="http://schemas.openxmlformats.org/officeDocument/2006/relationships/hyperlink" Target="https://dserver.bundestag.de/btd/17/004/1700465.pdf" TargetMode="External"/><Relationship Id="rId169" Type="http://schemas.openxmlformats.org/officeDocument/2006/relationships/hyperlink" Target="https://dserver.bundestag.de/btd/19/153/1915340.pdf" TargetMode="External"/><Relationship Id="rId185" Type="http://schemas.openxmlformats.org/officeDocument/2006/relationships/hyperlink" Target="https://dserver.bundestag.de/btd/06/029/0602994.pdf" TargetMode="External"/><Relationship Id="rId4" Type="http://schemas.openxmlformats.org/officeDocument/2006/relationships/hyperlink" Target="https://dserver.bundestag.de/btd/05/033/0503300.pdf" TargetMode="External"/><Relationship Id="rId9" Type="http://schemas.openxmlformats.org/officeDocument/2006/relationships/hyperlink" Target="https://dserver.bundestag.de/btd/07/011/0701100.pdf" TargetMode="External"/><Relationship Id="rId180" Type="http://schemas.openxmlformats.org/officeDocument/2006/relationships/hyperlink" Target="https://dashboard.tech.ec.europa.eu/qs_digit_dashboard_mt/public/sense/app/667e9fba-eea7-4d17-abf0-ef20f6994336/sheet/2f9f3ab7-09e9-4665-92d1-de9ead91fac7/state/analysis" TargetMode="External"/><Relationship Id="rId210" Type="http://schemas.openxmlformats.org/officeDocument/2006/relationships/hyperlink" Target="https://dserver.bundestag.de/btd/20/083/2008300.pdf" TargetMode="External"/><Relationship Id="rId215" Type="http://schemas.openxmlformats.org/officeDocument/2006/relationships/hyperlink" Target="https://fm.baden-wuerttemberg.de/de/landesfinanzen/landeshaushalt-2025/2026/einzelplaene" TargetMode="External"/><Relationship Id="rId26" Type="http://schemas.openxmlformats.org/officeDocument/2006/relationships/hyperlink" Target="https://dserver.bundestag.de/btd/12/001/1200100.pdf" TargetMode="External"/><Relationship Id="rId231" Type="http://schemas.openxmlformats.org/officeDocument/2006/relationships/hyperlink" Target="https://dserver.bundestag.de/btd/12/055/1205580.pdf" TargetMode="External"/><Relationship Id="rId47" Type="http://schemas.openxmlformats.org/officeDocument/2006/relationships/hyperlink" Target="https://www.statistischebibliothek.de/mir/servlets/MCRFileNodeServlet/DEHeft_derivate_00045902/FS-13-4-1977.pdf" TargetMode="External"/><Relationship Id="rId68" Type="http://schemas.openxmlformats.org/officeDocument/2006/relationships/hyperlink" Target="https://www.statistischebibliothek.de/mir/servlets/MCRFileNodeServlet/DEHeft_derivate_00045902/FS-13-4-1977.pdf" TargetMode="External"/><Relationship Id="rId89" Type="http://schemas.openxmlformats.org/officeDocument/2006/relationships/hyperlink" Target="https://dserver.bundestag.de/btd/11/013/1101338.pdf" TargetMode="External"/><Relationship Id="rId112" Type="http://schemas.openxmlformats.org/officeDocument/2006/relationships/hyperlink" Target="https://dserver.bundestag.de/btd/06/029/0602994.pdf" TargetMode="External"/><Relationship Id="rId133" Type="http://schemas.openxmlformats.org/officeDocument/2006/relationships/hyperlink" Target="https://dserver.bundestag.de/btd/18/059/1805940.pdf" TargetMode="External"/><Relationship Id="rId154" Type="http://schemas.openxmlformats.org/officeDocument/2006/relationships/hyperlink" Target="https://dserver.bundestag.de/btd/13/022/1302230.pdf" TargetMode="External"/><Relationship Id="rId175" Type="http://schemas.openxmlformats.org/officeDocument/2006/relationships/hyperlink" Target="https://dserver.bundestag.de/btp/15/15147.pdf" TargetMode="External"/><Relationship Id="rId196" Type="http://schemas.openxmlformats.org/officeDocument/2006/relationships/hyperlink" Target="https://dserver.bundestag.de/btd/13/022/1302230.pdf" TargetMode="External"/><Relationship Id="rId200" Type="http://schemas.openxmlformats.org/officeDocument/2006/relationships/hyperlink" Target="https://dserver.bundestag.de/btd/15/016/1501635.pdf" TargetMode="External"/><Relationship Id="rId16" Type="http://schemas.openxmlformats.org/officeDocument/2006/relationships/hyperlink" Target="https://dserver.bundestag.de/btd/09/000/0900050.pdf" TargetMode="External"/><Relationship Id="rId221" Type="http://schemas.openxmlformats.org/officeDocument/2006/relationships/hyperlink" Target="https://mf.sachsen-anhalt.de/fileadmin/Bibliothek/Politik_und_Verwaltung/MF/Dokumente/Haushalt/HHPL_2025_2026/Haushaltsplan_2025_2026.pdf" TargetMode="External"/><Relationship Id="rId37" Type="http://schemas.openxmlformats.org/officeDocument/2006/relationships/hyperlink" Target="https://dserver.bundestag.de/btd/20/071/2007165.pdf" TargetMode="External"/><Relationship Id="rId58" Type="http://schemas.openxmlformats.org/officeDocument/2006/relationships/hyperlink" Target="https://www.statistischebibliothek.de/mir/servlets/MCRFileNodeServlet/DEHeft_derivate_00056953/FS-13-4-S-1-1992.pdf" TargetMode="External"/><Relationship Id="rId79" Type="http://schemas.openxmlformats.org/officeDocument/2006/relationships/hyperlink" Target="https://dserver.bundestag.de/btd/05/024/0502423.pdf" TargetMode="External"/><Relationship Id="rId102" Type="http://schemas.openxmlformats.org/officeDocument/2006/relationships/hyperlink" Target="https://dserver.bundestag.de/btd/18/059/1805940.pdf" TargetMode="External"/><Relationship Id="rId123" Type="http://schemas.openxmlformats.org/officeDocument/2006/relationships/hyperlink" Target="https://dserver.bundestag.de/btd/13/022/1302230.pdf" TargetMode="External"/><Relationship Id="rId144" Type="http://schemas.openxmlformats.org/officeDocument/2006/relationships/hyperlink" Target="https://dserver.bundestag.de/btd/07/011/0701144.pdf" TargetMode="External"/><Relationship Id="rId90" Type="http://schemas.openxmlformats.org/officeDocument/2006/relationships/hyperlink" Target="https://dserver.bundestag.de/btd/11/051/1105116.pdf" TargetMode="External"/><Relationship Id="rId165" Type="http://schemas.openxmlformats.org/officeDocument/2006/relationships/hyperlink" Target="https://dserver.bundestag.de/btd/17/067/1706795.pdf" TargetMode="External"/><Relationship Id="rId186" Type="http://schemas.openxmlformats.org/officeDocument/2006/relationships/hyperlink" Target="https://dserver.bundestag.de/btd/07/011/0701144.pdf" TargetMode="External"/><Relationship Id="rId211" Type="http://schemas.openxmlformats.org/officeDocument/2006/relationships/hyperlink" Target="https://dserver.bundestag.de/btd/21/016/2101600.pdf" TargetMode="External"/><Relationship Id="rId27" Type="http://schemas.openxmlformats.org/officeDocument/2006/relationships/hyperlink" Target="https://dserver.bundestag.de/btd/12/010/1201000.pdf" TargetMode="External"/><Relationship Id="rId48" Type="http://schemas.openxmlformats.org/officeDocument/2006/relationships/hyperlink" Target="https://www.statistischebibliothek.de/mir/servlets/MCRFileNodeServlet/DEHeft_derivate_00045902/FS-13-4-1977.pdf" TargetMode="External"/><Relationship Id="rId69" Type="http://schemas.openxmlformats.org/officeDocument/2006/relationships/hyperlink" Target="https://www.statistischebibliothek.de/mir/servlets/MCRFileNodeServlet/DEHeft_derivate_00045902/FS-13-4-1977.pdf" TargetMode="External"/><Relationship Id="rId113" Type="http://schemas.openxmlformats.org/officeDocument/2006/relationships/hyperlink" Target="https://dserver.bundestag.de/btd/07/011/0701144.pdf" TargetMode="External"/><Relationship Id="rId134" Type="http://schemas.openxmlformats.org/officeDocument/2006/relationships/hyperlink" Target="https://dserver.bundestag.de/btd/18/134/1813456.pdf" TargetMode="External"/><Relationship Id="rId80" Type="http://schemas.openxmlformats.org/officeDocument/2006/relationships/hyperlink" Target="https://dserver.bundestag.de/btd/06/003/0600391.pdf" TargetMode="External"/><Relationship Id="rId155" Type="http://schemas.openxmlformats.org/officeDocument/2006/relationships/hyperlink" Target="https://dserver.bundestag.de/btd/13/084/1308420.pdf" TargetMode="External"/><Relationship Id="rId176" Type="http://schemas.openxmlformats.org/officeDocument/2006/relationships/hyperlink" Target="https://www.gesetze-im-internet.de/wofg/BJNR237610001.html" TargetMode="External"/><Relationship Id="rId197" Type="http://schemas.openxmlformats.org/officeDocument/2006/relationships/hyperlink" Target="https://dserver.bundestag.de/btd/13/084/1308420.pdf" TargetMode="External"/><Relationship Id="rId201" Type="http://schemas.openxmlformats.org/officeDocument/2006/relationships/hyperlink" Target="https://dserver.bundestag.de/btd/16/010/1601020.pdf" TargetMode="External"/><Relationship Id="rId222" Type="http://schemas.openxmlformats.org/officeDocument/2006/relationships/hyperlink" Target="https://www.mf.niedersachsen.de/startseite/themen/haushalt/haushaltsplane/nachtragshaushalt_2025_und_haushalt_2026/nachtragshaushalt-2025-und-haushalt-2026-sofortprogramm-zur-starkung-von-investitionen-und-zur-entlastung-der-kommunen-243045.html" TargetMode="External"/><Relationship Id="rId17" Type="http://schemas.openxmlformats.org/officeDocument/2006/relationships/hyperlink" Target="https://dserver.bundestag.de/btd/09/007/0900770.pdf" TargetMode="External"/><Relationship Id="rId38" Type="http://schemas.openxmlformats.org/officeDocument/2006/relationships/hyperlink" Target="https://dserver.bundestag.de/btd/21/021/2102170.pdf" TargetMode="External"/><Relationship Id="rId59" Type="http://schemas.openxmlformats.org/officeDocument/2006/relationships/hyperlink" Target="https://www.statistischebibliothek.de/mir/servlets/MCRFileNodeServlet/DEHeft_derivate_00045902/FS-13-4-1977.pdf" TargetMode="External"/><Relationship Id="rId103" Type="http://schemas.openxmlformats.org/officeDocument/2006/relationships/hyperlink" Target="https://dserver.bundestag.de/btd/18/134/1813456.pdf" TargetMode="External"/><Relationship Id="rId124" Type="http://schemas.openxmlformats.org/officeDocument/2006/relationships/hyperlink" Target="https://dserver.bundestag.de/btd/13/084/1308420.pdf" TargetMode="External"/><Relationship Id="rId70" Type="http://schemas.openxmlformats.org/officeDocument/2006/relationships/hyperlink" Target="https://www.statistischebibliothek.de/mir/servlets/MCRFileNodeServlet/DEHeft_derivate_00045902/FS-13-4-1977.pdf" TargetMode="External"/><Relationship Id="rId91" Type="http://schemas.openxmlformats.org/officeDocument/2006/relationships/hyperlink" Target="https://dserver.bundestag.de/btd/12/015/1201525.pdf" TargetMode="External"/><Relationship Id="rId145" Type="http://schemas.openxmlformats.org/officeDocument/2006/relationships/hyperlink" Target="https://dserver.bundestag.de/btd/07/042/0704203.pdf" TargetMode="External"/><Relationship Id="rId166" Type="http://schemas.openxmlformats.org/officeDocument/2006/relationships/hyperlink" Target="https://dserver.bundestag.de/btd/17/146/1714621.pdf" TargetMode="External"/><Relationship Id="rId187" Type="http://schemas.openxmlformats.org/officeDocument/2006/relationships/hyperlink" Target="https://dserver.bundestag.de/btd/07/042/0704203.pdf" TargetMode="External"/><Relationship Id="rId1" Type="http://schemas.openxmlformats.org/officeDocument/2006/relationships/hyperlink" Target="https://dserver.bundestag.de/btd/05/002/0500250.pdf" TargetMode="External"/><Relationship Id="rId212" Type="http://schemas.openxmlformats.org/officeDocument/2006/relationships/hyperlink" Target="https://finanzen.hessen.de/haushalt/haushaltsplaene" TargetMode="External"/><Relationship Id="rId28" Type="http://schemas.openxmlformats.org/officeDocument/2006/relationships/hyperlink" Target="https://dserver.bundestag.de/btd/12/030/1203000.pdf" TargetMode="External"/><Relationship Id="rId49" Type="http://schemas.openxmlformats.org/officeDocument/2006/relationships/hyperlink" Target="https://www.statistischebibliothek.de/mir/servlets/MCRFileNodeServlet/DEHeft_derivate_00045902/FS-13-4-1977.pdf" TargetMode="External"/><Relationship Id="rId114" Type="http://schemas.openxmlformats.org/officeDocument/2006/relationships/hyperlink" Target="https://dserver.bundestag.de/btd/07/042/0704203.pdf" TargetMode="External"/><Relationship Id="rId60" Type="http://schemas.openxmlformats.org/officeDocument/2006/relationships/hyperlink" Target="https://www.statistischebibliothek.de/mir/servlets/MCRFileNodeServlet/DEHeft_derivate_00056954/FS-13-4-S-1-1993.pdf" TargetMode="External"/><Relationship Id="rId81" Type="http://schemas.openxmlformats.org/officeDocument/2006/relationships/hyperlink" Target="https://dserver.bundestag.de/btd/06/029/0602994.pdf" TargetMode="External"/><Relationship Id="rId135" Type="http://schemas.openxmlformats.org/officeDocument/2006/relationships/hyperlink" Target="https://dserver.bundestag.de/btd/19/153/1915340.pdf" TargetMode="External"/><Relationship Id="rId156" Type="http://schemas.openxmlformats.org/officeDocument/2006/relationships/hyperlink" Target="https://dserver.bundestag.de/btd/14/015/1401500.pdf" TargetMode="External"/><Relationship Id="rId177" Type="http://schemas.openxmlformats.org/officeDocument/2006/relationships/hyperlink" Target="https://dashboard.tech.ec.europa.eu/qs_digit_dashboard_mt/public/sense/app/667e9fba-eea7-4d17-abf0-ef20f6994336/sheet/2f9f3ab7-09e9-4665-92d1-de9ead91fac7/state/analysis" TargetMode="External"/><Relationship Id="rId198" Type="http://schemas.openxmlformats.org/officeDocument/2006/relationships/hyperlink" Target="https://dserver.bundestag.de/btd/14/015/1401500.pdf" TargetMode="External"/><Relationship Id="rId202" Type="http://schemas.openxmlformats.org/officeDocument/2006/relationships/hyperlink" Target="https://dserver.bundestag.de/btd/16/062/1606275.pdf" TargetMode="External"/><Relationship Id="rId223" Type="http://schemas.openxmlformats.org/officeDocument/2006/relationships/hyperlink" Target="https://www.saarland.de/SharedDocs/Downloads/DE/mfw/Haushaltsplan_2026-2027/Haushaltsplan.pdf?__blob=publicationFile&amp;v=2" TargetMode="External"/><Relationship Id="rId18" Type="http://schemas.openxmlformats.org/officeDocument/2006/relationships/hyperlink" Target="https://dserver.bundestag.de/btd/09/019/0901920.pdf" TargetMode="External"/><Relationship Id="rId39" Type="http://schemas.openxmlformats.org/officeDocument/2006/relationships/hyperlink" Target="https://www.destatis.de/DE/Themen/Gesellschaft-Umwelt/Soziales/Wohngeld/Tabellen/02-zv-bl-ausg-insg.html" TargetMode="External"/><Relationship Id="rId50" Type="http://schemas.openxmlformats.org/officeDocument/2006/relationships/hyperlink" Target="https://www.statistischebibliothek.de/mir/servlets/MCRFileNodeServlet/DEHeft_derivate_00045902/FS-13-4-1977.pdf" TargetMode="External"/><Relationship Id="rId104" Type="http://schemas.openxmlformats.org/officeDocument/2006/relationships/hyperlink" Target="https://dserver.bundestag.de/btd/18/130/1813054.pdf" TargetMode="External"/><Relationship Id="rId125" Type="http://schemas.openxmlformats.org/officeDocument/2006/relationships/hyperlink" Target="https://dserver.bundestag.de/btd/14/015/1401500.pdf" TargetMode="External"/><Relationship Id="rId146" Type="http://schemas.openxmlformats.org/officeDocument/2006/relationships/hyperlink" Target="https://dserver.bundestag.de/btd/08/011/0801195.pdf" TargetMode="External"/><Relationship Id="rId167" Type="http://schemas.openxmlformats.org/officeDocument/2006/relationships/hyperlink" Target="https://dserver.bundestag.de/btd/18/059/1805940.pdf" TargetMode="External"/><Relationship Id="rId188" Type="http://schemas.openxmlformats.org/officeDocument/2006/relationships/hyperlink" Target="https://dserver.bundestag.de/btd/08/011/0801195.pdf" TargetMode="External"/><Relationship Id="rId71" Type="http://schemas.openxmlformats.org/officeDocument/2006/relationships/hyperlink" Target="https://www.statistischebibliothek.de/mir/servlets/MCRFileNodeServlet/DEHeft_derivate_00045902/FS-13-4-1977.pdf" TargetMode="External"/><Relationship Id="rId92" Type="http://schemas.openxmlformats.org/officeDocument/2006/relationships/hyperlink" Target="https://dserver.bundestag.de/btd/13/022/1302230.pdf" TargetMode="External"/><Relationship Id="rId213" Type="http://schemas.openxmlformats.org/officeDocument/2006/relationships/hyperlink" Target="https://finanzen.hessen.de/haushalt/haushaltsplaene" TargetMode="External"/><Relationship Id="rId2" Type="http://schemas.openxmlformats.org/officeDocument/2006/relationships/hyperlink" Target="https://dserver.bundestag.de/btd/05/010/0501000.pdf" TargetMode="External"/><Relationship Id="rId29" Type="http://schemas.openxmlformats.org/officeDocument/2006/relationships/hyperlink" Target="https://dserver.bundestag.de/btd/12/055/1205500.pdf" TargetMode="External"/><Relationship Id="rId40" Type="http://schemas.openxmlformats.org/officeDocument/2006/relationships/hyperlink" Target="https://www.statistischebibliothek.de/mir/servlets/MCRFileNodeServlet/DEHeft_derivate_00045903/FS-13-4-1976.pdf" TargetMode="External"/><Relationship Id="rId115" Type="http://schemas.openxmlformats.org/officeDocument/2006/relationships/hyperlink" Target="https://dserver.bundestag.de/btd/08/011/0801195.pdf" TargetMode="External"/><Relationship Id="rId136" Type="http://schemas.openxmlformats.org/officeDocument/2006/relationships/hyperlink" Target="https://dserver.bundestag.de/btd/19/321/1932170.pdf" TargetMode="External"/><Relationship Id="rId157" Type="http://schemas.openxmlformats.org/officeDocument/2006/relationships/hyperlink" Target="https://dserver.bundestag.de/btd/14/030/1403068.pdf" TargetMode="External"/><Relationship Id="rId178" Type="http://schemas.openxmlformats.org/officeDocument/2006/relationships/hyperlink" Target="https://dashboard.tech.ec.europa.eu/qs_digit_dashboard_mt/public/sense/app/667e9fba-eea7-4d17-abf0-ef20f6994336/sheet/2f9f3ab7-09e9-4665-92d1-de9ead91fac7/state/analysis" TargetMode="External"/><Relationship Id="rId61" Type="http://schemas.openxmlformats.org/officeDocument/2006/relationships/hyperlink" Target="https://www.statistischebibliothek.de/mir/servlets/MCRFileNodeServlet/DEHeft_derivate_00045902/FS-13-4-1977.pdf" TargetMode="External"/><Relationship Id="rId82" Type="http://schemas.openxmlformats.org/officeDocument/2006/relationships/hyperlink" Target="https://dserver.bundestag.de/btd/07/011/0701144.pdf" TargetMode="External"/><Relationship Id="rId199" Type="http://schemas.openxmlformats.org/officeDocument/2006/relationships/hyperlink" Target="https://dserver.bundestag.de/btd/14/067/1406748.pdf" TargetMode="External"/><Relationship Id="rId203" Type="http://schemas.openxmlformats.org/officeDocument/2006/relationships/hyperlink" Target="https://dserver.bundestag.de/btd/17/004/1700465.pdf" TargetMode="External"/><Relationship Id="rId19" Type="http://schemas.openxmlformats.org/officeDocument/2006/relationships/hyperlink" Target="https://dserver.bundestag.de/btd/10/002/1000280.pdf" TargetMode="External"/><Relationship Id="rId224" Type="http://schemas.openxmlformats.org/officeDocument/2006/relationships/hyperlink" Target="https://www.finanzen.sachsen.de/doppelhaushalt-2025-2026-7246.html" TargetMode="External"/><Relationship Id="rId30" Type="http://schemas.openxmlformats.org/officeDocument/2006/relationships/hyperlink" Target="https://dserver.bundestag.de/btd/12/080/1208000.pdf" TargetMode="External"/><Relationship Id="rId105" Type="http://schemas.openxmlformats.org/officeDocument/2006/relationships/hyperlink" Target="https://dserver.bundestag.de/btd/19/153/1915340.pdf" TargetMode="External"/><Relationship Id="rId126" Type="http://schemas.openxmlformats.org/officeDocument/2006/relationships/hyperlink" Target="https://dserver.bundestag.de/btd/14/067/1406748.pdf" TargetMode="External"/><Relationship Id="rId147" Type="http://schemas.openxmlformats.org/officeDocument/2006/relationships/hyperlink" Target="https://dserver.bundestag.de/btd/08/030/0803097.pdf" TargetMode="External"/><Relationship Id="rId168" Type="http://schemas.openxmlformats.org/officeDocument/2006/relationships/hyperlink" Target="https://dserver.bundestag.de/btd/18/134/1813456.pdf" TargetMode="External"/><Relationship Id="rId51" Type="http://schemas.openxmlformats.org/officeDocument/2006/relationships/hyperlink" Target="https://www.statistischebibliothek.de/mir/servlets/MCRFileNodeServlet/DEHeft_derivate_00045902/FS-13-4-1977.pdf" TargetMode="External"/><Relationship Id="rId72" Type="http://schemas.openxmlformats.org/officeDocument/2006/relationships/hyperlink" Target="https://www.statistischebibliothek.de/mir/servlets/MCRFileNodeServlet/DEHeft_derivate_00045902/FS-13-4-1977.pdf" TargetMode="External"/><Relationship Id="rId93" Type="http://schemas.openxmlformats.org/officeDocument/2006/relationships/hyperlink" Target="https://dserver.bundestag.de/btd/13/084/1308420.pdf" TargetMode="External"/><Relationship Id="rId189" Type="http://schemas.openxmlformats.org/officeDocument/2006/relationships/hyperlink" Target="https://dserver.bundestag.de/btd/08/030/0803097.pdf" TargetMode="External"/><Relationship Id="rId3" Type="http://schemas.openxmlformats.org/officeDocument/2006/relationships/hyperlink" Target="https://dserver.bundestag.de/btd/05/021/0502150.pdf" TargetMode="External"/><Relationship Id="rId214" Type="http://schemas.openxmlformats.org/officeDocument/2006/relationships/hyperlink" Target="https://finanzen.hessen.de/sites/finanzen.hessen.de/files/2025-05/gesamtband_haushalt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1F6E-4C4F-4AFD-89EC-BAC041BA1C01}">
  <dimension ref="A1:F11"/>
  <sheetViews>
    <sheetView showGridLines="0" tabSelected="1" zoomScale="85" zoomScaleNormal="85" workbookViewId="0">
      <selection activeCell="H10" sqref="H10"/>
    </sheetView>
  </sheetViews>
  <sheetFormatPr baseColWidth="10" defaultColWidth="11" defaultRowHeight="16.5" x14ac:dyDescent="0.45"/>
  <cols>
    <col min="1" max="1" width="3" style="54" customWidth="1"/>
    <col min="2" max="2" width="2" style="54" customWidth="1"/>
    <col min="3" max="3" width="25" style="54" customWidth="1"/>
    <col min="4" max="4" width="40" style="54" customWidth="1"/>
    <col min="5" max="5" width="25" style="54" customWidth="1"/>
    <col min="6" max="6" width="2" style="54" customWidth="1"/>
    <col min="7" max="16384" width="11" style="54"/>
  </cols>
  <sheetData>
    <row r="1" spans="1:6" ht="71" customHeight="1" x14ac:dyDescent="0.45">
      <c r="C1" s="109"/>
      <c r="D1" s="110"/>
      <c r="E1" s="110"/>
    </row>
    <row r="2" spans="1:6" ht="60.5" customHeight="1" x14ac:dyDescent="0.45">
      <c r="B2" s="113" t="s">
        <v>303</v>
      </c>
      <c r="C2" s="113"/>
      <c r="D2" s="113"/>
      <c r="E2" s="113"/>
      <c r="F2" s="113"/>
    </row>
    <row r="3" spans="1:6" ht="28.5" customHeight="1" x14ac:dyDescent="0.45">
      <c r="B3" s="112"/>
      <c r="C3" s="112"/>
      <c r="D3" s="56"/>
      <c r="E3" s="112"/>
      <c r="F3" s="112"/>
    </row>
    <row r="4" spans="1:6" ht="20" customHeight="1" x14ac:dyDescent="0.45">
      <c r="A4" s="55"/>
      <c r="B4" s="114" t="s">
        <v>301</v>
      </c>
      <c r="C4" s="114"/>
      <c r="D4" s="114"/>
      <c r="E4" s="114"/>
      <c r="F4" s="114"/>
    </row>
    <row r="5" spans="1:6" ht="15" customHeight="1" x14ac:dyDescent="0.45">
      <c r="B5" s="112"/>
      <c r="C5" s="112"/>
      <c r="D5" s="57"/>
      <c r="E5" s="57"/>
      <c r="F5" s="57"/>
    </row>
    <row r="6" spans="1:6" ht="20" customHeight="1" x14ac:dyDescent="0.45">
      <c r="B6" s="56"/>
      <c r="C6" s="58" t="s">
        <v>300</v>
      </c>
      <c r="D6" s="59"/>
      <c r="E6" s="59"/>
      <c r="F6" s="56"/>
    </row>
    <row r="7" spans="1:6" ht="60" customHeight="1" x14ac:dyDescent="0.45">
      <c r="B7" s="56"/>
      <c r="C7" s="115" t="s">
        <v>437</v>
      </c>
      <c r="D7" s="116"/>
      <c r="E7" s="116"/>
      <c r="F7" s="56"/>
    </row>
    <row r="8" spans="1:6" ht="15" customHeight="1" x14ac:dyDescent="0.45">
      <c r="B8" s="112"/>
      <c r="C8" s="112"/>
      <c r="D8" s="56"/>
      <c r="E8" s="112"/>
      <c r="F8" s="112"/>
    </row>
    <row r="9" spans="1:6" ht="15" customHeight="1" x14ac:dyDescent="0.45">
      <c r="B9" s="112"/>
      <c r="C9" s="112"/>
      <c r="D9" s="56"/>
      <c r="E9" s="112"/>
      <c r="F9" s="112"/>
    </row>
    <row r="10" spans="1:6" ht="20" customHeight="1" x14ac:dyDescent="0.45">
      <c r="B10" s="117"/>
      <c r="C10" s="117"/>
      <c r="D10" s="117"/>
      <c r="E10" s="117"/>
    </row>
    <row r="11" spans="1:6" ht="15" customHeight="1" x14ac:dyDescent="0.45">
      <c r="B11" s="111" t="s">
        <v>299</v>
      </c>
      <c r="C11" s="111"/>
      <c r="D11" s="111"/>
      <c r="E11" s="111"/>
    </row>
  </sheetData>
  <mergeCells count="12">
    <mergeCell ref="C1:E1"/>
    <mergeCell ref="B11:E11"/>
    <mergeCell ref="B3:C3"/>
    <mergeCell ref="B5:C5"/>
    <mergeCell ref="B8:C8"/>
    <mergeCell ref="B2:F2"/>
    <mergeCell ref="E3:F3"/>
    <mergeCell ref="B4:F4"/>
    <mergeCell ref="C7:E7"/>
    <mergeCell ref="B9:C9"/>
    <mergeCell ref="B10:E10"/>
    <mergeCell ref="E8:F9"/>
  </mergeCells>
  <hyperlinks>
    <hyperlink ref="C7:E7" r:id="rId1" display="Schulte, S. / Krahé, M. / Kockrow, N. / Li, A. (2026): &quot;Wohnraumförderung in Deutschland (1965-2026)&quot;, Dezernat Zukunft, https://dezernatzukunft.org/eine-kurze-fiskalgeschichte-der-deutschen-wohnungspolitik/." xr:uid="{E2C70BFB-7ED3-4198-BBB5-754BF0246E2A}"/>
  </hyperlinks>
  <pageMargins left="0.7" right="0.7" top="0.78740157499999996" bottom="0.78740157499999996"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609C-B083-4437-B227-421B599F43CE}">
  <sheetPr>
    <tabColor theme="4" tint="0.749992370372631"/>
  </sheetPr>
  <dimension ref="B2:AI66"/>
  <sheetViews>
    <sheetView zoomScale="51" workbookViewId="0">
      <pane xSplit="2" ySplit="4" topLeftCell="C58" activePane="bottomRight" state="frozen"/>
      <selection pane="topRight" activeCell="C1" sqref="C1"/>
      <selection pane="bottomLeft" activeCell="A5" sqref="A5"/>
      <selection pane="bottomRight" activeCell="AA39" sqref="AA39"/>
    </sheetView>
  </sheetViews>
  <sheetFormatPr baseColWidth="10" defaultColWidth="11.15234375" defaultRowHeight="14.5" x14ac:dyDescent="0.4"/>
  <cols>
    <col min="1" max="16384" width="11.15234375" style="2"/>
  </cols>
  <sheetData>
    <row r="2" spans="2:35" x14ac:dyDescent="0.4">
      <c r="B2" s="1"/>
      <c r="C2" s="96" t="s">
        <v>90</v>
      </c>
      <c r="D2" s="96"/>
      <c r="E2" s="96"/>
      <c r="F2" s="96"/>
      <c r="G2" s="96"/>
      <c r="H2" s="96"/>
      <c r="I2" s="96"/>
      <c r="J2" s="96"/>
      <c r="K2" s="96"/>
      <c r="L2" s="96"/>
      <c r="M2" s="96"/>
      <c r="N2" s="96"/>
      <c r="O2" s="96"/>
      <c r="P2" s="96"/>
      <c r="Q2" s="96"/>
      <c r="R2" s="96" t="s">
        <v>91</v>
      </c>
      <c r="S2" s="96"/>
      <c r="T2" s="96"/>
      <c r="U2" s="96"/>
      <c r="V2" s="96"/>
      <c r="W2" s="96"/>
      <c r="X2" s="96"/>
      <c r="Y2" s="96"/>
      <c r="Z2" s="96"/>
      <c r="AA2" s="96"/>
      <c r="AB2" s="96"/>
      <c r="AC2" s="96"/>
      <c r="AD2" s="96"/>
      <c r="AE2" s="96"/>
      <c r="AF2" s="96"/>
      <c r="AG2" s="96"/>
      <c r="AH2" s="96"/>
      <c r="AI2" s="96"/>
    </row>
    <row r="3" spans="2:35" s="24" customFormat="1" x14ac:dyDescent="0.4">
      <c r="B3" s="23"/>
      <c r="C3" s="143" t="s">
        <v>17</v>
      </c>
      <c r="D3" s="143"/>
      <c r="E3" s="143"/>
      <c r="F3" s="142" t="s">
        <v>33</v>
      </c>
      <c r="G3" s="142"/>
      <c r="H3" s="142"/>
      <c r="I3" s="142" t="s">
        <v>44</v>
      </c>
      <c r="J3" s="142"/>
      <c r="K3" s="142"/>
      <c r="L3" s="142" t="s">
        <v>42</v>
      </c>
      <c r="M3" s="142"/>
      <c r="N3" s="142"/>
      <c r="O3" s="142" t="s">
        <v>53</v>
      </c>
      <c r="P3" s="142"/>
      <c r="Q3" s="142"/>
      <c r="R3" s="142" t="s">
        <v>58</v>
      </c>
      <c r="S3" s="142"/>
      <c r="T3" s="142"/>
      <c r="U3" s="142" t="s">
        <v>62</v>
      </c>
      <c r="V3" s="142"/>
      <c r="W3" s="142"/>
      <c r="X3" s="142" t="s">
        <v>64</v>
      </c>
      <c r="Y3" s="142"/>
      <c r="Z3" s="142"/>
      <c r="AA3" s="142" t="s">
        <v>70</v>
      </c>
      <c r="AB3" s="142"/>
      <c r="AC3" s="142"/>
      <c r="AD3" s="142" t="s">
        <v>71</v>
      </c>
      <c r="AE3" s="142"/>
      <c r="AF3" s="142"/>
      <c r="AG3" s="142" t="s">
        <v>72</v>
      </c>
      <c r="AH3" s="142"/>
      <c r="AI3" s="142"/>
    </row>
    <row r="4" spans="2:35" s="10" customFormat="1" ht="29" x14ac:dyDescent="0.4">
      <c r="B4" s="50" t="s">
        <v>25</v>
      </c>
      <c r="C4" s="9" t="s">
        <v>17</v>
      </c>
      <c r="D4" s="9" t="s">
        <v>19</v>
      </c>
      <c r="E4" s="9" t="s">
        <v>20</v>
      </c>
      <c r="F4" s="8" t="s">
        <v>17</v>
      </c>
      <c r="G4" s="8" t="s">
        <v>19</v>
      </c>
      <c r="H4" s="8" t="s">
        <v>20</v>
      </c>
      <c r="I4" s="8" t="s">
        <v>17</v>
      </c>
      <c r="J4" s="8" t="s">
        <v>19</v>
      </c>
      <c r="K4" s="8" t="s">
        <v>20</v>
      </c>
      <c r="L4" s="8" t="s">
        <v>17</v>
      </c>
      <c r="M4" s="8" t="s">
        <v>19</v>
      </c>
      <c r="N4" s="8" t="s">
        <v>20</v>
      </c>
      <c r="O4" s="8" t="s">
        <v>17</v>
      </c>
      <c r="P4" s="8" t="s">
        <v>19</v>
      </c>
      <c r="Q4" s="8" t="s">
        <v>20</v>
      </c>
      <c r="R4" s="8" t="s">
        <v>17</v>
      </c>
      <c r="S4" s="8" t="s">
        <v>19</v>
      </c>
      <c r="T4" s="8" t="s">
        <v>20</v>
      </c>
      <c r="U4" s="8" t="s">
        <v>17</v>
      </c>
      <c r="V4" s="8" t="s">
        <v>19</v>
      </c>
      <c r="W4" s="8" t="s">
        <v>20</v>
      </c>
      <c r="X4" s="8" t="s">
        <v>17</v>
      </c>
      <c r="Y4" s="8" t="s">
        <v>19</v>
      </c>
      <c r="Z4" s="8" t="s">
        <v>20</v>
      </c>
      <c r="AA4" s="8" t="s">
        <v>17</v>
      </c>
      <c r="AB4" s="8" t="s">
        <v>19</v>
      </c>
      <c r="AC4" s="8" t="s">
        <v>20</v>
      </c>
      <c r="AD4" s="8" t="s">
        <v>17</v>
      </c>
      <c r="AE4" s="8" t="s">
        <v>19</v>
      </c>
      <c r="AF4" s="8" t="s">
        <v>20</v>
      </c>
      <c r="AG4" s="8" t="s">
        <v>17</v>
      </c>
      <c r="AH4" s="8" t="s">
        <v>19</v>
      </c>
      <c r="AI4" s="8" t="s">
        <v>20</v>
      </c>
    </row>
    <row r="5" spans="2:35" x14ac:dyDescent="0.4">
      <c r="B5" s="1">
        <v>1965</v>
      </c>
      <c r="C5" s="4">
        <f>F5+I5+L5+O5+R5+U5+X5+AA5+AD5+AG5</f>
        <v>5.4781048082456651E-2</v>
      </c>
      <c r="D5" s="4">
        <f t="shared" ref="D5:E20" si="0">G5+J5+M5+P5+S5+V5+Y5+AB5+AE5+AH5</f>
        <v>2.7390524041228326E-2</v>
      </c>
      <c r="E5" s="4">
        <f t="shared" si="0"/>
        <v>2.7390524041228326E-2</v>
      </c>
      <c r="F5" s="5">
        <f>G5+H5</f>
        <v>0</v>
      </c>
      <c r="G5" s="5">
        <f>Bund!I5*'Anteile Bestandserwerb'!D5</f>
        <v>0</v>
      </c>
      <c r="H5" s="5"/>
      <c r="I5" s="5">
        <f>J5+K5</f>
        <v>0</v>
      </c>
      <c r="J5" s="5">
        <f>Bund!AJ5*'Anteile Bestandserwerb'!C5</f>
        <v>0</v>
      </c>
      <c r="K5" s="5"/>
      <c r="L5" s="5"/>
      <c r="M5" s="5"/>
      <c r="N5" s="5"/>
      <c r="O5" s="5">
        <f>P5+Q5</f>
        <v>5.4781048082456651E-2</v>
      </c>
      <c r="P5" s="5">
        <f>Bund!AA5*'Anteile Bestandserwerb'!C5</f>
        <v>2.7390524041228326E-2</v>
      </c>
      <c r="Q5" s="5">
        <f>Länder!L4*'Anteile Bestandserwerb'!C5</f>
        <v>2.7390524041228326E-2</v>
      </c>
      <c r="R5" s="5"/>
      <c r="S5" s="5"/>
      <c r="T5" s="5"/>
      <c r="U5" s="5"/>
      <c r="V5" s="5"/>
      <c r="W5" s="5"/>
      <c r="X5" s="5">
        <f>Y5+Z5</f>
        <v>0</v>
      </c>
      <c r="Y5" s="5">
        <f>Mindereinnahmen!AN5*'Anteile Bestandserwerb'!C5</f>
        <v>0</v>
      </c>
      <c r="Z5" s="5">
        <f>Mindereinnahmen!AO5*'Anteile Bestandserwerb'!C5</f>
        <v>0</v>
      </c>
      <c r="AA5" s="5">
        <f>AB5+AC5</f>
        <v>0</v>
      </c>
      <c r="AB5" s="5">
        <f>Mindereinnahmen!BL5*'Anteile Bestandserwerb'!C5</f>
        <v>0</v>
      </c>
      <c r="AC5" s="5">
        <f>Mindereinnahmen!BM5*'Anteile Bestandserwerb'!C5</f>
        <v>0</v>
      </c>
      <c r="AD5" s="5">
        <f>AE5+AF5</f>
        <v>0</v>
      </c>
      <c r="AE5" s="5">
        <f>Mindereinnahmen!BP5*'Anteile Bestandserwerb'!G5</f>
        <v>0</v>
      </c>
      <c r="AF5" s="5">
        <f>Mindereinnahmen!BQ5*'Anteile Bestandserwerb'!G5</f>
        <v>0</v>
      </c>
      <c r="AG5" s="5">
        <f>AH5+AI5</f>
        <v>0</v>
      </c>
      <c r="AH5" s="5">
        <f>Mindereinnahmen!BT5*'Anteile Bestandserwerb'!O5</f>
        <v>0</v>
      </c>
      <c r="AI5" s="5">
        <f>Mindereinnahmen!BU5*'Anteile Bestandserwerb'!O5</f>
        <v>0</v>
      </c>
    </row>
    <row r="6" spans="2:35" x14ac:dyDescent="0.4">
      <c r="B6" s="1">
        <v>1966</v>
      </c>
      <c r="C6" s="4">
        <f t="shared" ref="C6:C66" si="1">F6+I6+L6+O6+R6+U6+X6+AA6+AD6+AG6</f>
        <v>7.0034278484780874E-2</v>
      </c>
      <c r="D6" s="4">
        <f t="shared" si="0"/>
        <v>3.5017139242390437E-2</v>
      </c>
      <c r="E6" s="4">
        <f t="shared" si="0"/>
        <v>3.5017139242390437E-2</v>
      </c>
      <c r="F6" s="5">
        <f t="shared" ref="F6:F66" si="2">G6+H6</f>
        <v>0</v>
      </c>
      <c r="G6" s="5">
        <f>Bund!I6*'Anteile Bestandserwerb'!D6</f>
        <v>0</v>
      </c>
      <c r="H6" s="5"/>
      <c r="I6" s="5">
        <f t="shared" ref="I6:I66" si="3">J6+K6</f>
        <v>0</v>
      </c>
      <c r="J6" s="5">
        <f>Bund!AJ6*'Anteile Bestandserwerb'!C6</f>
        <v>0</v>
      </c>
      <c r="K6" s="5"/>
      <c r="L6" s="5"/>
      <c r="M6" s="5"/>
      <c r="N6" s="5"/>
      <c r="O6" s="5">
        <f t="shared" ref="O6:O66" si="4">P6+Q6</f>
        <v>7.0034278484780874E-2</v>
      </c>
      <c r="P6" s="5">
        <f>Bund!AA6*'Anteile Bestandserwerb'!C6</f>
        <v>3.5017139242390437E-2</v>
      </c>
      <c r="Q6" s="5">
        <f>Länder!L5*'Anteile Bestandserwerb'!C6</f>
        <v>3.5017139242390437E-2</v>
      </c>
      <c r="R6" s="5"/>
      <c r="S6" s="5"/>
      <c r="T6" s="5"/>
      <c r="U6" s="5"/>
      <c r="V6" s="5"/>
      <c r="W6" s="5"/>
      <c r="X6" s="5">
        <f t="shared" ref="X6:X66" si="5">Y6+Z6</f>
        <v>0</v>
      </c>
      <c r="Y6" s="5">
        <f>Mindereinnahmen!AN6*'Anteile Bestandserwerb'!C6</f>
        <v>0</v>
      </c>
      <c r="Z6" s="5">
        <f>Mindereinnahmen!AO6*'Anteile Bestandserwerb'!C6</f>
        <v>0</v>
      </c>
      <c r="AA6" s="5">
        <f t="shared" ref="AA6:AA66" si="6">AB6+AC6</f>
        <v>0</v>
      </c>
      <c r="AB6" s="5">
        <f>Mindereinnahmen!BL6*'Anteile Bestandserwerb'!C6</f>
        <v>0</v>
      </c>
      <c r="AC6" s="5">
        <f>Mindereinnahmen!BM6*'Anteile Bestandserwerb'!C6</f>
        <v>0</v>
      </c>
      <c r="AD6" s="5">
        <f t="shared" ref="AD6:AD66" si="7">AE6+AF6</f>
        <v>0</v>
      </c>
      <c r="AE6" s="5">
        <f>Mindereinnahmen!BP6*'Anteile Bestandserwerb'!G6</f>
        <v>0</v>
      </c>
      <c r="AF6" s="5">
        <f>Mindereinnahmen!BQ6*'Anteile Bestandserwerb'!G6</f>
        <v>0</v>
      </c>
      <c r="AG6" s="5">
        <f t="shared" ref="AG6:AG66" si="8">AH6+AI6</f>
        <v>0</v>
      </c>
      <c r="AH6" s="5">
        <f>Mindereinnahmen!BT6*'Anteile Bestandserwerb'!O6</f>
        <v>0</v>
      </c>
      <c r="AI6" s="5">
        <f>Mindereinnahmen!BU6*'Anteile Bestandserwerb'!O6</f>
        <v>0</v>
      </c>
    </row>
    <row r="7" spans="2:35" x14ac:dyDescent="0.4">
      <c r="B7" s="1">
        <v>1967</v>
      </c>
      <c r="C7" s="4">
        <f t="shared" si="1"/>
        <v>8.2877268019772257E-2</v>
      </c>
      <c r="D7" s="4">
        <f t="shared" si="0"/>
        <v>4.1438634009886129E-2</v>
      </c>
      <c r="E7" s="4">
        <f t="shared" si="0"/>
        <v>4.1438634009886129E-2</v>
      </c>
      <c r="F7" s="5">
        <f t="shared" si="2"/>
        <v>0</v>
      </c>
      <c r="G7" s="5">
        <f>Bund!I7*'Anteile Bestandserwerb'!D7</f>
        <v>0</v>
      </c>
      <c r="H7" s="5"/>
      <c r="I7" s="5">
        <f t="shared" si="3"/>
        <v>0</v>
      </c>
      <c r="J7" s="5">
        <f>Bund!AJ7*'Anteile Bestandserwerb'!C7</f>
        <v>0</v>
      </c>
      <c r="K7" s="5"/>
      <c r="L7" s="5"/>
      <c r="M7" s="5"/>
      <c r="N7" s="5"/>
      <c r="O7" s="5">
        <f t="shared" si="4"/>
        <v>8.2877268019772257E-2</v>
      </c>
      <c r="P7" s="5">
        <f>Bund!AA7*'Anteile Bestandserwerb'!C7</f>
        <v>4.1438634009886129E-2</v>
      </c>
      <c r="Q7" s="5">
        <f>Länder!L6*'Anteile Bestandserwerb'!C7</f>
        <v>4.1438634009886129E-2</v>
      </c>
      <c r="R7" s="5"/>
      <c r="S7" s="5"/>
      <c r="T7" s="5"/>
      <c r="U7" s="5"/>
      <c r="V7" s="5"/>
      <c r="W7" s="5"/>
      <c r="X7" s="5">
        <f t="shared" si="5"/>
        <v>0</v>
      </c>
      <c r="Y7" s="5">
        <f>Mindereinnahmen!AN7*'Anteile Bestandserwerb'!C7</f>
        <v>0</v>
      </c>
      <c r="Z7" s="5">
        <f>Mindereinnahmen!AO7*'Anteile Bestandserwerb'!C7</f>
        <v>0</v>
      </c>
      <c r="AA7" s="5">
        <f t="shared" si="6"/>
        <v>0</v>
      </c>
      <c r="AB7" s="5">
        <f>Mindereinnahmen!BL7*'Anteile Bestandserwerb'!C7</f>
        <v>0</v>
      </c>
      <c r="AC7" s="5">
        <f>Mindereinnahmen!BM7*'Anteile Bestandserwerb'!C7</f>
        <v>0</v>
      </c>
      <c r="AD7" s="5">
        <f t="shared" si="7"/>
        <v>0</v>
      </c>
      <c r="AE7" s="5">
        <f>Mindereinnahmen!BP7*'Anteile Bestandserwerb'!G7</f>
        <v>0</v>
      </c>
      <c r="AF7" s="5">
        <f>Mindereinnahmen!BQ7*'Anteile Bestandserwerb'!G7</f>
        <v>0</v>
      </c>
      <c r="AG7" s="5">
        <f t="shared" si="8"/>
        <v>0</v>
      </c>
      <c r="AH7" s="5">
        <f>Mindereinnahmen!BT7*'Anteile Bestandserwerb'!O7</f>
        <v>0</v>
      </c>
      <c r="AI7" s="5">
        <f>Mindereinnahmen!BU7*'Anteile Bestandserwerb'!O7</f>
        <v>0</v>
      </c>
    </row>
    <row r="8" spans="2:35" x14ac:dyDescent="0.4">
      <c r="B8" s="1">
        <v>1968</v>
      </c>
      <c r="C8" s="4">
        <f t="shared" si="1"/>
        <v>8.9634538675538195E-2</v>
      </c>
      <c r="D8" s="4">
        <f t="shared" si="0"/>
        <v>4.4817269337769097E-2</v>
      </c>
      <c r="E8" s="4">
        <f t="shared" si="0"/>
        <v>4.4817269337769097E-2</v>
      </c>
      <c r="F8" s="5">
        <f t="shared" si="2"/>
        <v>0</v>
      </c>
      <c r="G8" s="5">
        <f>Bund!I8*'Anteile Bestandserwerb'!D8</f>
        <v>0</v>
      </c>
      <c r="H8" s="5"/>
      <c r="I8" s="5">
        <f t="shared" si="3"/>
        <v>0</v>
      </c>
      <c r="J8" s="5">
        <f>Bund!AJ8*'Anteile Bestandserwerb'!C8</f>
        <v>0</v>
      </c>
      <c r="K8" s="5"/>
      <c r="L8" s="5"/>
      <c r="M8" s="5"/>
      <c r="N8" s="5"/>
      <c r="O8" s="5">
        <f t="shared" si="4"/>
        <v>8.9634538675538195E-2</v>
      </c>
      <c r="P8" s="5">
        <f>Bund!AA8*'Anteile Bestandserwerb'!C8</f>
        <v>4.4817269337769097E-2</v>
      </c>
      <c r="Q8" s="5">
        <f>Länder!L7*'Anteile Bestandserwerb'!C8</f>
        <v>4.4817269337769097E-2</v>
      </c>
      <c r="R8" s="5"/>
      <c r="S8" s="5"/>
      <c r="T8" s="5"/>
      <c r="U8" s="5"/>
      <c r="V8" s="5"/>
      <c r="W8" s="5"/>
      <c r="X8" s="5">
        <f t="shared" si="5"/>
        <v>0</v>
      </c>
      <c r="Y8" s="5">
        <f>Mindereinnahmen!AN8*'Anteile Bestandserwerb'!C8</f>
        <v>0</v>
      </c>
      <c r="Z8" s="5">
        <f>Mindereinnahmen!AO8*'Anteile Bestandserwerb'!C8</f>
        <v>0</v>
      </c>
      <c r="AA8" s="5">
        <f t="shared" si="6"/>
        <v>0</v>
      </c>
      <c r="AB8" s="5">
        <f>Mindereinnahmen!BL8*'Anteile Bestandserwerb'!C8</f>
        <v>0</v>
      </c>
      <c r="AC8" s="5">
        <f>Mindereinnahmen!BM8*'Anteile Bestandserwerb'!C8</f>
        <v>0</v>
      </c>
      <c r="AD8" s="5">
        <f t="shared" si="7"/>
        <v>0</v>
      </c>
      <c r="AE8" s="5">
        <f>Mindereinnahmen!BP8*'Anteile Bestandserwerb'!G8</f>
        <v>0</v>
      </c>
      <c r="AF8" s="5">
        <f>Mindereinnahmen!BQ8*'Anteile Bestandserwerb'!G8</f>
        <v>0</v>
      </c>
      <c r="AG8" s="5">
        <f t="shared" si="8"/>
        <v>0</v>
      </c>
      <c r="AH8" s="5">
        <f>Mindereinnahmen!BT8*'Anteile Bestandserwerb'!O8</f>
        <v>0</v>
      </c>
      <c r="AI8" s="5">
        <f>Mindereinnahmen!BU8*'Anteile Bestandserwerb'!O8</f>
        <v>0</v>
      </c>
    </row>
    <row r="9" spans="2:35" x14ac:dyDescent="0.4">
      <c r="B9" s="1">
        <v>1969</v>
      </c>
      <c r="C9" s="4">
        <f t="shared" si="1"/>
        <v>0.10550802472607543</v>
      </c>
      <c r="D9" s="4">
        <f t="shared" si="0"/>
        <v>5.2754012363037714E-2</v>
      </c>
      <c r="E9" s="4">
        <f t="shared" si="0"/>
        <v>5.2754012363037714E-2</v>
      </c>
      <c r="F9" s="5">
        <f t="shared" si="2"/>
        <v>0</v>
      </c>
      <c r="G9" s="5">
        <f>Bund!I9*'Anteile Bestandserwerb'!D9</f>
        <v>0</v>
      </c>
      <c r="H9" s="5"/>
      <c r="I9" s="5">
        <f t="shared" si="3"/>
        <v>0</v>
      </c>
      <c r="J9" s="5">
        <f>Bund!AJ9*'Anteile Bestandserwerb'!C9</f>
        <v>0</v>
      </c>
      <c r="K9" s="5"/>
      <c r="L9" s="5"/>
      <c r="M9" s="5"/>
      <c r="N9" s="5"/>
      <c r="O9" s="5">
        <f t="shared" si="4"/>
        <v>0.10550802472607543</v>
      </c>
      <c r="P9" s="5">
        <f>Bund!AA9*'Anteile Bestandserwerb'!C9</f>
        <v>5.2754012363037714E-2</v>
      </c>
      <c r="Q9" s="5">
        <f>Länder!L8*'Anteile Bestandserwerb'!C9</f>
        <v>5.2754012363037714E-2</v>
      </c>
      <c r="R9" s="5"/>
      <c r="S9" s="5"/>
      <c r="T9" s="5"/>
      <c r="U9" s="5"/>
      <c r="V9" s="5"/>
      <c r="W9" s="5"/>
      <c r="X9" s="5">
        <f t="shared" si="5"/>
        <v>0</v>
      </c>
      <c r="Y9" s="5">
        <f>Mindereinnahmen!AN9*'Anteile Bestandserwerb'!C9</f>
        <v>0</v>
      </c>
      <c r="Z9" s="5">
        <f>Mindereinnahmen!AO9*'Anteile Bestandserwerb'!C9</f>
        <v>0</v>
      </c>
      <c r="AA9" s="5">
        <f t="shared" si="6"/>
        <v>0</v>
      </c>
      <c r="AB9" s="5">
        <f>Mindereinnahmen!BL9*'Anteile Bestandserwerb'!C9</f>
        <v>0</v>
      </c>
      <c r="AC9" s="5">
        <f>Mindereinnahmen!BM9*'Anteile Bestandserwerb'!C9</f>
        <v>0</v>
      </c>
      <c r="AD9" s="5">
        <f t="shared" si="7"/>
        <v>0</v>
      </c>
      <c r="AE9" s="5">
        <f>Mindereinnahmen!BP9*'Anteile Bestandserwerb'!G9</f>
        <v>0</v>
      </c>
      <c r="AF9" s="5">
        <f>Mindereinnahmen!BQ9*'Anteile Bestandserwerb'!G9</f>
        <v>0</v>
      </c>
      <c r="AG9" s="5">
        <f t="shared" si="8"/>
        <v>0</v>
      </c>
      <c r="AH9" s="5">
        <f>Mindereinnahmen!BT9*'Anteile Bestandserwerb'!O9</f>
        <v>0</v>
      </c>
      <c r="AI9" s="5">
        <f>Mindereinnahmen!BU9*'Anteile Bestandserwerb'!O9</f>
        <v>0</v>
      </c>
    </row>
    <row r="10" spans="2:35" x14ac:dyDescent="0.4">
      <c r="B10" s="1">
        <v>1970</v>
      </c>
      <c r="C10" s="4">
        <f t="shared" si="1"/>
        <v>0.14838990232620766</v>
      </c>
      <c r="D10" s="4">
        <f t="shared" si="0"/>
        <v>7.4194951163103831E-2</v>
      </c>
      <c r="E10" s="4">
        <f t="shared" si="0"/>
        <v>7.4194951163103831E-2</v>
      </c>
      <c r="F10" s="5">
        <f t="shared" si="2"/>
        <v>0</v>
      </c>
      <c r="G10" s="5">
        <f>Bund!I10*'Anteile Bestandserwerb'!D10</f>
        <v>0</v>
      </c>
      <c r="H10" s="5"/>
      <c r="I10" s="5">
        <f t="shared" si="3"/>
        <v>0</v>
      </c>
      <c r="J10" s="5">
        <f>Bund!AJ10*'Anteile Bestandserwerb'!C10</f>
        <v>0</v>
      </c>
      <c r="K10" s="5"/>
      <c r="L10" s="5"/>
      <c r="M10" s="5"/>
      <c r="N10" s="5"/>
      <c r="O10" s="5">
        <f t="shared" si="4"/>
        <v>0.14838990232620766</v>
      </c>
      <c r="P10" s="5">
        <f>Bund!AA10*'Anteile Bestandserwerb'!C10</f>
        <v>7.4194951163103831E-2</v>
      </c>
      <c r="Q10" s="5">
        <f>Länder!L9*'Anteile Bestandserwerb'!C10</f>
        <v>7.4194951163103831E-2</v>
      </c>
      <c r="R10" s="5"/>
      <c r="S10" s="5"/>
      <c r="T10" s="5"/>
      <c r="U10" s="5"/>
      <c r="V10" s="5"/>
      <c r="W10" s="5"/>
      <c r="X10" s="5">
        <f t="shared" si="5"/>
        <v>0</v>
      </c>
      <c r="Y10" s="5">
        <f>Mindereinnahmen!AN10*'Anteile Bestandserwerb'!C10</f>
        <v>0</v>
      </c>
      <c r="Z10" s="5">
        <f>Mindereinnahmen!AO10*'Anteile Bestandserwerb'!C10</f>
        <v>0</v>
      </c>
      <c r="AA10" s="5">
        <f t="shared" si="6"/>
        <v>0</v>
      </c>
      <c r="AB10" s="5">
        <f>Mindereinnahmen!BL10*'Anteile Bestandserwerb'!C10</f>
        <v>0</v>
      </c>
      <c r="AC10" s="5">
        <f>Mindereinnahmen!BM10*'Anteile Bestandserwerb'!C10</f>
        <v>0</v>
      </c>
      <c r="AD10" s="5">
        <f t="shared" si="7"/>
        <v>0</v>
      </c>
      <c r="AE10" s="5">
        <f>Mindereinnahmen!BP10*'Anteile Bestandserwerb'!G10</f>
        <v>0</v>
      </c>
      <c r="AF10" s="5">
        <f>Mindereinnahmen!BQ10*'Anteile Bestandserwerb'!G10</f>
        <v>0</v>
      </c>
      <c r="AG10" s="5">
        <f t="shared" si="8"/>
        <v>0</v>
      </c>
      <c r="AH10" s="5">
        <f>Mindereinnahmen!BT10*'Anteile Bestandserwerb'!O10</f>
        <v>0</v>
      </c>
      <c r="AI10" s="5">
        <f>Mindereinnahmen!BU10*'Anteile Bestandserwerb'!O10</f>
        <v>0</v>
      </c>
    </row>
    <row r="11" spans="2:35" x14ac:dyDescent="0.4">
      <c r="B11" s="1">
        <v>1971</v>
      </c>
      <c r="C11" s="4">
        <f t="shared" si="1"/>
        <v>0.20634827180503648</v>
      </c>
      <c r="D11" s="4">
        <f t="shared" si="0"/>
        <v>0.10317413590251824</v>
      </c>
      <c r="E11" s="4">
        <f t="shared" si="0"/>
        <v>0.10317413590251824</v>
      </c>
      <c r="F11" s="5">
        <f t="shared" si="2"/>
        <v>0</v>
      </c>
      <c r="G11" s="5">
        <f>Bund!I11*'Anteile Bestandserwerb'!D11</f>
        <v>0</v>
      </c>
      <c r="H11" s="5"/>
      <c r="I11" s="5">
        <f t="shared" si="3"/>
        <v>0</v>
      </c>
      <c r="J11" s="5">
        <f>Bund!AJ11*'Anteile Bestandserwerb'!C11</f>
        <v>0</v>
      </c>
      <c r="K11" s="5"/>
      <c r="L11" s="5"/>
      <c r="M11" s="5"/>
      <c r="N11" s="5"/>
      <c r="O11" s="5">
        <f t="shared" si="4"/>
        <v>0.20634827180503648</v>
      </c>
      <c r="P11" s="5">
        <f>Bund!AA11*'Anteile Bestandserwerb'!C11</f>
        <v>0.10317413590251824</v>
      </c>
      <c r="Q11" s="5">
        <f>Länder!L10*'Anteile Bestandserwerb'!C11</f>
        <v>0.10317413590251824</v>
      </c>
      <c r="R11" s="5"/>
      <c r="S11" s="5"/>
      <c r="T11" s="5"/>
      <c r="U11" s="5"/>
      <c r="V11" s="5"/>
      <c r="W11" s="5"/>
      <c r="X11" s="5">
        <f t="shared" si="5"/>
        <v>0</v>
      </c>
      <c r="Y11" s="5">
        <f>Mindereinnahmen!AN11*'Anteile Bestandserwerb'!C11</f>
        <v>0</v>
      </c>
      <c r="Z11" s="5">
        <f>Mindereinnahmen!AO11*'Anteile Bestandserwerb'!C11</f>
        <v>0</v>
      </c>
      <c r="AA11" s="5">
        <f t="shared" si="6"/>
        <v>0</v>
      </c>
      <c r="AB11" s="5">
        <f>Mindereinnahmen!BL11*'Anteile Bestandserwerb'!C11</f>
        <v>0</v>
      </c>
      <c r="AC11" s="5">
        <f>Mindereinnahmen!BM11*'Anteile Bestandserwerb'!C11</f>
        <v>0</v>
      </c>
      <c r="AD11" s="5">
        <f t="shared" si="7"/>
        <v>0</v>
      </c>
      <c r="AE11" s="5">
        <f>Mindereinnahmen!BP11*'Anteile Bestandserwerb'!G11</f>
        <v>0</v>
      </c>
      <c r="AF11" s="5">
        <f>Mindereinnahmen!BQ11*'Anteile Bestandserwerb'!G11</f>
        <v>0</v>
      </c>
      <c r="AG11" s="5">
        <f t="shared" si="8"/>
        <v>0</v>
      </c>
      <c r="AH11" s="5">
        <f>Mindereinnahmen!BT11*'Anteile Bestandserwerb'!O11</f>
        <v>0</v>
      </c>
      <c r="AI11" s="5">
        <f>Mindereinnahmen!BU11*'Anteile Bestandserwerb'!O11</f>
        <v>0</v>
      </c>
    </row>
    <row r="12" spans="2:35" x14ac:dyDescent="0.4">
      <c r="B12" s="1">
        <v>1972</v>
      </c>
      <c r="C12" s="4">
        <f t="shared" si="1"/>
        <v>0.25325842975446067</v>
      </c>
      <c r="D12" s="4">
        <f t="shared" si="0"/>
        <v>0.12662921487723033</v>
      </c>
      <c r="E12" s="4">
        <f t="shared" si="0"/>
        <v>0.12662921487723033</v>
      </c>
      <c r="F12" s="5">
        <f t="shared" si="2"/>
        <v>0</v>
      </c>
      <c r="G12" s="5">
        <f>Bund!I12*'Anteile Bestandserwerb'!D12</f>
        <v>0</v>
      </c>
      <c r="H12" s="5"/>
      <c r="I12" s="5">
        <f t="shared" si="3"/>
        <v>0</v>
      </c>
      <c r="J12" s="5">
        <f>Bund!AJ12*'Anteile Bestandserwerb'!C12</f>
        <v>0</v>
      </c>
      <c r="K12" s="5"/>
      <c r="L12" s="5"/>
      <c r="M12" s="5"/>
      <c r="N12" s="5"/>
      <c r="O12" s="5">
        <f t="shared" si="4"/>
        <v>0.25325842975446067</v>
      </c>
      <c r="P12" s="5">
        <f>Bund!AA12*'Anteile Bestandserwerb'!C12</f>
        <v>0.12662921487723033</v>
      </c>
      <c r="Q12" s="5">
        <f>Länder!L11*'Anteile Bestandserwerb'!C12</f>
        <v>0.12662921487723033</v>
      </c>
      <c r="R12" s="5"/>
      <c r="S12" s="5"/>
      <c r="T12" s="5"/>
      <c r="U12" s="5"/>
      <c r="V12" s="5"/>
      <c r="W12" s="5"/>
      <c r="X12" s="5">
        <f t="shared" si="5"/>
        <v>0</v>
      </c>
      <c r="Y12" s="5">
        <f>Mindereinnahmen!AN12*'Anteile Bestandserwerb'!C12</f>
        <v>0</v>
      </c>
      <c r="Z12" s="5">
        <f>Mindereinnahmen!AO12*'Anteile Bestandserwerb'!C12</f>
        <v>0</v>
      </c>
      <c r="AA12" s="5">
        <f t="shared" si="6"/>
        <v>0</v>
      </c>
      <c r="AB12" s="5">
        <f>Mindereinnahmen!BL12*'Anteile Bestandserwerb'!C12</f>
        <v>0</v>
      </c>
      <c r="AC12" s="5">
        <f>Mindereinnahmen!BM12*'Anteile Bestandserwerb'!C12</f>
        <v>0</v>
      </c>
      <c r="AD12" s="5">
        <f t="shared" si="7"/>
        <v>0</v>
      </c>
      <c r="AE12" s="5">
        <f>Mindereinnahmen!BP12*'Anteile Bestandserwerb'!G12</f>
        <v>0</v>
      </c>
      <c r="AF12" s="5">
        <f>Mindereinnahmen!BQ12*'Anteile Bestandserwerb'!G12</f>
        <v>0</v>
      </c>
      <c r="AG12" s="5">
        <f t="shared" si="8"/>
        <v>0</v>
      </c>
      <c r="AH12" s="5">
        <f>Mindereinnahmen!BT12*'Anteile Bestandserwerb'!O12</f>
        <v>0</v>
      </c>
      <c r="AI12" s="5">
        <f>Mindereinnahmen!BU12*'Anteile Bestandserwerb'!O12</f>
        <v>0</v>
      </c>
    </row>
    <row r="13" spans="2:35" x14ac:dyDescent="0.4">
      <c r="B13" s="1">
        <v>1973</v>
      </c>
      <c r="C13" s="4">
        <f t="shared" si="1"/>
        <v>0.30918844116763167</v>
      </c>
      <c r="D13" s="4">
        <f t="shared" si="0"/>
        <v>0.15459422058381583</v>
      </c>
      <c r="E13" s="4">
        <f t="shared" si="0"/>
        <v>0.15459422058381583</v>
      </c>
      <c r="F13" s="5">
        <f t="shared" si="2"/>
        <v>0</v>
      </c>
      <c r="G13" s="5">
        <f>Bund!I13*'Anteile Bestandserwerb'!D13</f>
        <v>0</v>
      </c>
      <c r="H13" s="5"/>
      <c r="I13" s="5">
        <f t="shared" si="3"/>
        <v>0</v>
      </c>
      <c r="J13" s="5">
        <f>Bund!AJ13*'Anteile Bestandserwerb'!C13</f>
        <v>0</v>
      </c>
      <c r="K13" s="5"/>
      <c r="L13" s="5"/>
      <c r="M13" s="5"/>
      <c r="N13" s="5"/>
      <c r="O13" s="5">
        <f t="shared" si="4"/>
        <v>0.30918844116763167</v>
      </c>
      <c r="P13" s="5">
        <f>Bund!AA13*'Anteile Bestandserwerb'!C13</f>
        <v>0.15459422058381583</v>
      </c>
      <c r="Q13" s="5">
        <f>Länder!L12*'Anteile Bestandserwerb'!C13</f>
        <v>0.15459422058381583</v>
      </c>
      <c r="R13" s="5"/>
      <c r="S13" s="5"/>
      <c r="T13" s="5"/>
      <c r="U13" s="5"/>
      <c r="V13" s="5"/>
      <c r="W13" s="5"/>
      <c r="X13" s="5">
        <f t="shared" si="5"/>
        <v>0</v>
      </c>
      <c r="Y13" s="5">
        <f>Mindereinnahmen!AN13*'Anteile Bestandserwerb'!C13</f>
        <v>0</v>
      </c>
      <c r="Z13" s="5">
        <f>Mindereinnahmen!AO13*'Anteile Bestandserwerb'!C13</f>
        <v>0</v>
      </c>
      <c r="AA13" s="5">
        <f t="shared" si="6"/>
        <v>0</v>
      </c>
      <c r="AB13" s="5">
        <f>Mindereinnahmen!BL13*'Anteile Bestandserwerb'!C13</f>
        <v>0</v>
      </c>
      <c r="AC13" s="5">
        <f>Mindereinnahmen!BM13*'Anteile Bestandserwerb'!C13</f>
        <v>0</v>
      </c>
      <c r="AD13" s="5">
        <f t="shared" si="7"/>
        <v>0</v>
      </c>
      <c r="AE13" s="5">
        <f>Mindereinnahmen!BP13*'Anteile Bestandserwerb'!G13</f>
        <v>0</v>
      </c>
      <c r="AF13" s="5">
        <f>Mindereinnahmen!BQ13*'Anteile Bestandserwerb'!G13</f>
        <v>0</v>
      </c>
      <c r="AG13" s="5">
        <f t="shared" si="8"/>
        <v>0</v>
      </c>
      <c r="AH13" s="5">
        <f>Mindereinnahmen!BT13*'Anteile Bestandserwerb'!O13</f>
        <v>0</v>
      </c>
      <c r="AI13" s="5">
        <f>Mindereinnahmen!BU13*'Anteile Bestandserwerb'!O13</f>
        <v>0</v>
      </c>
    </row>
    <row r="14" spans="2:35" x14ac:dyDescent="0.4">
      <c r="B14" s="1">
        <v>1974</v>
      </c>
      <c r="C14" s="4">
        <f t="shared" si="1"/>
        <v>0.34054013158380619</v>
      </c>
      <c r="D14" s="4">
        <f t="shared" si="0"/>
        <v>0.1702700657919031</v>
      </c>
      <c r="E14" s="4">
        <f t="shared" si="0"/>
        <v>0.1702700657919031</v>
      </c>
      <c r="F14" s="5">
        <f t="shared" si="2"/>
        <v>0</v>
      </c>
      <c r="G14" s="5">
        <f>Bund!I14*'Anteile Bestandserwerb'!D14</f>
        <v>0</v>
      </c>
      <c r="H14" s="5"/>
      <c r="I14" s="5">
        <f t="shared" si="3"/>
        <v>0</v>
      </c>
      <c r="J14" s="5">
        <f>Bund!AJ14*'Anteile Bestandserwerb'!C14</f>
        <v>0</v>
      </c>
      <c r="K14" s="5"/>
      <c r="L14" s="5"/>
      <c r="M14" s="5"/>
      <c r="N14" s="5"/>
      <c r="O14" s="5">
        <f t="shared" si="4"/>
        <v>0.34054013158380619</v>
      </c>
      <c r="P14" s="5">
        <f>Bund!AA14*'Anteile Bestandserwerb'!C14</f>
        <v>0.1702700657919031</v>
      </c>
      <c r="Q14" s="5">
        <f>Länder!L13*'Anteile Bestandserwerb'!C14</f>
        <v>0.1702700657919031</v>
      </c>
      <c r="R14" s="5"/>
      <c r="S14" s="5"/>
      <c r="T14" s="5"/>
      <c r="U14" s="5"/>
      <c r="V14" s="5"/>
      <c r="W14" s="5"/>
      <c r="X14" s="5">
        <f t="shared" si="5"/>
        <v>0</v>
      </c>
      <c r="Y14" s="5">
        <f>Mindereinnahmen!AN14*'Anteile Bestandserwerb'!C14</f>
        <v>0</v>
      </c>
      <c r="Z14" s="5">
        <f>Mindereinnahmen!AO14*'Anteile Bestandserwerb'!C14</f>
        <v>0</v>
      </c>
      <c r="AA14" s="5">
        <f t="shared" si="6"/>
        <v>0</v>
      </c>
      <c r="AB14" s="5">
        <f>Mindereinnahmen!BL14*'Anteile Bestandserwerb'!C14</f>
        <v>0</v>
      </c>
      <c r="AC14" s="5">
        <f>Mindereinnahmen!BM14*'Anteile Bestandserwerb'!C14</f>
        <v>0</v>
      </c>
      <c r="AD14" s="5">
        <f t="shared" si="7"/>
        <v>0</v>
      </c>
      <c r="AE14" s="5">
        <f>Mindereinnahmen!BP14*'Anteile Bestandserwerb'!G14</f>
        <v>0</v>
      </c>
      <c r="AF14" s="5">
        <f>Mindereinnahmen!BQ14*'Anteile Bestandserwerb'!G14</f>
        <v>0</v>
      </c>
      <c r="AG14" s="5">
        <f t="shared" si="8"/>
        <v>0</v>
      </c>
      <c r="AH14" s="5">
        <f>Mindereinnahmen!BT14*'Anteile Bestandserwerb'!O14</f>
        <v>0</v>
      </c>
      <c r="AI14" s="5">
        <f>Mindereinnahmen!BU14*'Anteile Bestandserwerb'!O14</f>
        <v>0</v>
      </c>
    </row>
    <row r="15" spans="2:35" x14ac:dyDescent="0.4">
      <c r="B15" s="1">
        <v>1975</v>
      </c>
      <c r="C15" s="4">
        <f t="shared" si="1"/>
        <v>0.36641157019441029</v>
      </c>
      <c r="D15" s="4">
        <f t="shared" si="0"/>
        <v>0.18320578509720514</v>
      </c>
      <c r="E15" s="4">
        <f t="shared" si="0"/>
        <v>0.18320578509720514</v>
      </c>
      <c r="F15" s="5">
        <f t="shared" si="2"/>
        <v>0</v>
      </c>
      <c r="G15" s="5">
        <f>Bund!I15*'Anteile Bestandserwerb'!D15</f>
        <v>0</v>
      </c>
      <c r="H15" s="5"/>
      <c r="I15" s="5">
        <f t="shared" si="3"/>
        <v>0</v>
      </c>
      <c r="J15" s="5">
        <f>Bund!AJ15*'Anteile Bestandserwerb'!C15</f>
        <v>0</v>
      </c>
      <c r="K15" s="5"/>
      <c r="L15" s="5"/>
      <c r="M15" s="5"/>
      <c r="N15" s="5"/>
      <c r="O15" s="5">
        <f t="shared" si="4"/>
        <v>0.36641157019441029</v>
      </c>
      <c r="P15" s="5">
        <f>Bund!AA15*'Anteile Bestandserwerb'!C15</f>
        <v>0.18320578509720514</v>
      </c>
      <c r="Q15" s="5">
        <f>Länder!L14*'Anteile Bestandserwerb'!C15</f>
        <v>0.18320578509720514</v>
      </c>
      <c r="R15" s="5"/>
      <c r="S15" s="5"/>
      <c r="T15" s="5"/>
      <c r="U15" s="5"/>
      <c r="V15" s="5"/>
      <c r="W15" s="5"/>
      <c r="X15" s="5">
        <f t="shared" si="5"/>
        <v>0</v>
      </c>
      <c r="Y15" s="5">
        <f>Mindereinnahmen!AN15*'Anteile Bestandserwerb'!C15</f>
        <v>0</v>
      </c>
      <c r="Z15" s="5">
        <f>Mindereinnahmen!AO15*'Anteile Bestandserwerb'!C15</f>
        <v>0</v>
      </c>
      <c r="AA15" s="5">
        <f t="shared" si="6"/>
        <v>0</v>
      </c>
      <c r="AB15" s="5">
        <f>Mindereinnahmen!BL15*'Anteile Bestandserwerb'!C15</f>
        <v>0</v>
      </c>
      <c r="AC15" s="5">
        <f>Mindereinnahmen!BM15*'Anteile Bestandserwerb'!C15</f>
        <v>0</v>
      </c>
      <c r="AD15" s="5">
        <f t="shared" si="7"/>
        <v>0</v>
      </c>
      <c r="AE15" s="5">
        <f>Mindereinnahmen!BP15*'Anteile Bestandserwerb'!G15</f>
        <v>0</v>
      </c>
      <c r="AF15" s="5">
        <f>Mindereinnahmen!BQ15*'Anteile Bestandserwerb'!G15</f>
        <v>0</v>
      </c>
      <c r="AG15" s="5">
        <f t="shared" si="8"/>
        <v>0</v>
      </c>
      <c r="AH15" s="5">
        <f>Mindereinnahmen!BT15*'Anteile Bestandserwerb'!O15</f>
        <v>0</v>
      </c>
      <c r="AI15" s="5">
        <f>Mindereinnahmen!BU15*'Anteile Bestandserwerb'!O15</f>
        <v>0</v>
      </c>
    </row>
    <row r="16" spans="2:35" x14ac:dyDescent="0.4">
      <c r="B16" s="1">
        <v>1976</v>
      </c>
      <c r="C16" s="4">
        <f t="shared" si="1"/>
        <v>0.27148024924911107</v>
      </c>
      <c r="D16" s="4">
        <f t="shared" si="0"/>
        <v>0.13648095238906813</v>
      </c>
      <c r="E16" s="4">
        <f t="shared" si="0"/>
        <v>0.13499929686004294</v>
      </c>
      <c r="F16" s="5">
        <f t="shared" si="2"/>
        <v>0</v>
      </c>
      <c r="G16" s="5">
        <f>Bund!I16*'Anteile Bestandserwerb'!D16</f>
        <v>0</v>
      </c>
      <c r="H16" s="5"/>
      <c r="I16" s="5">
        <f t="shared" si="3"/>
        <v>1.4816555290251881E-3</v>
      </c>
      <c r="J16" s="5">
        <f>Bund!AJ16*'Anteile Bestandserwerb'!C16</f>
        <v>1.4816555290251881E-3</v>
      </c>
      <c r="K16" s="5"/>
      <c r="L16" s="5"/>
      <c r="M16" s="5"/>
      <c r="N16" s="5"/>
      <c r="O16" s="5">
        <f t="shared" si="4"/>
        <v>0.26999859372008589</v>
      </c>
      <c r="P16" s="5">
        <f>Bund!AA16*'Anteile Bestandserwerb'!C16</f>
        <v>0.13499929686004294</v>
      </c>
      <c r="Q16" s="5">
        <f>Länder!L15*'Anteile Bestandserwerb'!C16</f>
        <v>0.13499929686004294</v>
      </c>
      <c r="R16" s="5"/>
      <c r="S16" s="5"/>
      <c r="T16" s="5"/>
      <c r="U16" s="5"/>
      <c r="V16" s="5"/>
      <c r="W16" s="5"/>
      <c r="X16" s="5">
        <f t="shared" si="5"/>
        <v>0</v>
      </c>
      <c r="Y16" s="5">
        <f>Mindereinnahmen!AN16*'Anteile Bestandserwerb'!C16</f>
        <v>0</v>
      </c>
      <c r="Z16" s="5">
        <f>Mindereinnahmen!AO16*'Anteile Bestandserwerb'!C16</f>
        <v>0</v>
      </c>
      <c r="AA16" s="5">
        <f t="shared" si="6"/>
        <v>0</v>
      </c>
      <c r="AB16" s="5">
        <f>Mindereinnahmen!BL16*'Anteile Bestandserwerb'!C16</f>
        <v>0</v>
      </c>
      <c r="AC16" s="5">
        <f>Mindereinnahmen!BM16*'Anteile Bestandserwerb'!C16</f>
        <v>0</v>
      </c>
      <c r="AD16" s="5">
        <f t="shared" si="7"/>
        <v>0</v>
      </c>
      <c r="AE16" s="5">
        <f>Mindereinnahmen!BP16*'Anteile Bestandserwerb'!G16</f>
        <v>0</v>
      </c>
      <c r="AF16" s="5">
        <f>Mindereinnahmen!BQ16*'Anteile Bestandserwerb'!G16</f>
        <v>0</v>
      </c>
      <c r="AG16" s="5">
        <f t="shared" si="8"/>
        <v>0</v>
      </c>
      <c r="AH16" s="5">
        <f>Mindereinnahmen!BT16*'Anteile Bestandserwerb'!O16</f>
        <v>0</v>
      </c>
      <c r="AI16" s="5">
        <f>Mindereinnahmen!BU16*'Anteile Bestandserwerb'!O16</f>
        <v>0</v>
      </c>
    </row>
    <row r="17" spans="2:35" x14ac:dyDescent="0.4">
      <c r="B17" s="1">
        <v>1977</v>
      </c>
      <c r="C17" s="4">
        <f t="shared" si="1"/>
        <v>0.55581040558512529</v>
      </c>
      <c r="D17" s="4">
        <f t="shared" si="0"/>
        <v>0.2800913611555651</v>
      </c>
      <c r="E17" s="4">
        <f t="shared" si="0"/>
        <v>0.27571904442956019</v>
      </c>
      <c r="F17" s="5">
        <f t="shared" si="2"/>
        <v>0</v>
      </c>
      <c r="G17" s="5">
        <f>Bund!I17*'Anteile Bestandserwerb'!D17</f>
        <v>0</v>
      </c>
      <c r="H17" s="5"/>
      <c r="I17" s="5">
        <f t="shared" si="3"/>
        <v>4.3723167260049309E-3</v>
      </c>
      <c r="J17" s="5">
        <f>Bund!AJ17*'Anteile Bestandserwerb'!C17</f>
        <v>4.3723167260049309E-3</v>
      </c>
      <c r="K17" s="5"/>
      <c r="L17" s="5"/>
      <c r="M17" s="5"/>
      <c r="N17" s="5"/>
      <c r="O17" s="5">
        <f t="shared" si="4"/>
        <v>0.2319708209132014</v>
      </c>
      <c r="P17" s="5">
        <f>Bund!AA17*'Anteile Bestandserwerb'!C17</f>
        <v>0.1159854104566007</v>
      </c>
      <c r="Q17" s="5">
        <f>Länder!L16*'Anteile Bestandserwerb'!C17</f>
        <v>0.1159854104566007</v>
      </c>
      <c r="R17" s="5">
        <f t="shared" ref="R17:R66" si="9">S17+T17</f>
        <v>0.31946726794591895</v>
      </c>
      <c r="S17" s="5">
        <f>Mindereinnahmen!P17*'Anteile Bestandserwerb'!C17</f>
        <v>0.15973363397295948</v>
      </c>
      <c r="T17" s="5">
        <f>Mindereinnahmen!Q17*'Anteile Bestandserwerb'!C17</f>
        <v>0.15973363397295948</v>
      </c>
      <c r="U17" s="5"/>
      <c r="V17" s="5"/>
      <c r="W17" s="5"/>
      <c r="X17" s="5">
        <f t="shared" si="5"/>
        <v>0</v>
      </c>
      <c r="Y17" s="5">
        <f>Mindereinnahmen!AN17*'Anteile Bestandserwerb'!C17</f>
        <v>0</v>
      </c>
      <c r="Z17" s="5">
        <f>Mindereinnahmen!AO17*'Anteile Bestandserwerb'!C17</f>
        <v>0</v>
      </c>
      <c r="AA17" s="5">
        <f t="shared" si="6"/>
        <v>0</v>
      </c>
      <c r="AB17" s="5">
        <f>Mindereinnahmen!BL17*'Anteile Bestandserwerb'!C17</f>
        <v>0</v>
      </c>
      <c r="AC17" s="5">
        <f>Mindereinnahmen!BM17*'Anteile Bestandserwerb'!C17</f>
        <v>0</v>
      </c>
      <c r="AD17" s="5">
        <f t="shared" si="7"/>
        <v>0</v>
      </c>
      <c r="AE17" s="5">
        <f>Mindereinnahmen!BP17*'Anteile Bestandserwerb'!G17</f>
        <v>0</v>
      </c>
      <c r="AF17" s="5">
        <f>Mindereinnahmen!BQ17*'Anteile Bestandserwerb'!G17</f>
        <v>0</v>
      </c>
      <c r="AG17" s="5">
        <f t="shared" si="8"/>
        <v>0</v>
      </c>
      <c r="AH17" s="5">
        <f>Mindereinnahmen!BT17*'Anteile Bestandserwerb'!O17</f>
        <v>0</v>
      </c>
      <c r="AI17" s="5">
        <f>Mindereinnahmen!BU17*'Anteile Bestandserwerb'!O17</f>
        <v>0</v>
      </c>
    </row>
    <row r="18" spans="2:35" x14ac:dyDescent="0.4">
      <c r="B18" s="1">
        <v>1978</v>
      </c>
      <c r="C18" s="4">
        <f t="shared" si="1"/>
        <v>0.63337928591839676</v>
      </c>
      <c r="D18" s="4">
        <f t="shared" si="0"/>
        <v>0.31819232988324936</v>
      </c>
      <c r="E18" s="4">
        <f t="shared" si="0"/>
        <v>0.31518695603514735</v>
      </c>
      <c r="F18" s="5">
        <f t="shared" si="2"/>
        <v>0</v>
      </c>
      <c r="G18" s="5">
        <f>Bund!I18*'Anteile Bestandserwerb'!D18</f>
        <v>0</v>
      </c>
      <c r="H18" s="5"/>
      <c r="I18" s="5">
        <f t="shared" si="3"/>
        <v>3.0053738481019992E-3</v>
      </c>
      <c r="J18" s="5">
        <f>Bund!AJ18*'Anteile Bestandserwerb'!C18</f>
        <v>3.0053738481019992E-3</v>
      </c>
      <c r="K18" s="5"/>
      <c r="L18" s="5"/>
      <c r="M18" s="5"/>
      <c r="N18" s="5"/>
      <c r="O18" s="5">
        <f t="shared" si="4"/>
        <v>0.2433181892086736</v>
      </c>
      <c r="P18" s="5">
        <f>Bund!AA18*'Anteile Bestandserwerb'!C18</f>
        <v>0.1216590946043368</v>
      </c>
      <c r="Q18" s="5">
        <f>Länder!L17*'Anteile Bestandserwerb'!C18</f>
        <v>0.1216590946043368</v>
      </c>
      <c r="R18" s="5">
        <f t="shared" si="9"/>
        <v>0.38705572286162115</v>
      </c>
      <c r="S18" s="5">
        <f>Mindereinnahmen!P18*'Anteile Bestandserwerb'!C18</f>
        <v>0.19352786143081058</v>
      </c>
      <c r="T18" s="5">
        <f>Mindereinnahmen!Q18*'Anteile Bestandserwerb'!C18</f>
        <v>0.19352786143081058</v>
      </c>
      <c r="U18" s="5"/>
      <c r="V18" s="5"/>
      <c r="W18" s="5"/>
      <c r="X18" s="5">
        <f t="shared" si="5"/>
        <v>0</v>
      </c>
      <c r="Y18" s="5">
        <f>Mindereinnahmen!AN18*'Anteile Bestandserwerb'!C18</f>
        <v>0</v>
      </c>
      <c r="Z18" s="5">
        <f>Mindereinnahmen!AO18*'Anteile Bestandserwerb'!C18</f>
        <v>0</v>
      </c>
      <c r="AA18" s="5">
        <f t="shared" si="6"/>
        <v>0</v>
      </c>
      <c r="AB18" s="5">
        <f>Mindereinnahmen!BL18*'Anteile Bestandserwerb'!C18</f>
        <v>0</v>
      </c>
      <c r="AC18" s="5">
        <f>Mindereinnahmen!BM18*'Anteile Bestandserwerb'!C18</f>
        <v>0</v>
      </c>
      <c r="AD18" s="5">
        <f t="shared" si="7"/>
        <v>0</v>
      </c>
      <c r="AE18" s="5">
        <f>Mindereinnahmen!BP18*'Anteile Bestandserwerb'!G18</f>
        <v>0</v>
      </c>
      <c r="AF18" s="5">
        <f>Mindereinnahmen!BQ18*'Anteile Bestandserwerb'!G18</f>
        <v>0</v>
      </c>
      <c r="AG18" s="5">
        <f t="shared" si="8"/>
        <v>0</v>
      </c>
      <c r="AH18" s="5">
        <f>Mindereinnahmen!BT18*'Anteile Bestandserwerb'!O18</f>
        <v>0</v>
      </c>
      <c r="AI18" s="5">
        <f>Mindereinnahmen!BU18*'Anteile Bestandserwerb'!O18</f>
        <v>0</v>
      </c>
    </row>
    <row r="19" spans="2:35" x14ac:dyDescent="0.4">
      <c r="B19" s="1">
        <v>1979</v>
      </c>
      <c r="C19" s="4">
        <f t="shared" si="1"/>
        <v>0.71347266889249072</v>
      </c>
      <c r="D19" s="4">
        <f t="shared" si="0"/>
        <v>0.35673633444624536</v>
      </c>
      <c r="E19" s="4">
        <f t="shared" si="0"/>
        <v>0.35673633444624536</v>
      </c>
      <c r="F19" s="5">
        <f t="shared" si="2"/>
        <v>0</v>
      </c>
      <c r="G19" s="5">
        <f>Bund!I19*'Anteile Bestandserwerb'!D19</f>
        <v>0</v>
      </c>
      <c r="H19" s="5"/>
      <c r="I19" s="5">
        <f t="shared" si="3"/>
        <v>0</v>
      </c>
      <c r="J19" s="5">
        <f>Bund!AJ19*'Anteile Bestandserwerb'!C19</f>
        <v>0</v>
      </c>
      <c r="K19" s="5"/>
      <c r="L19" s="5"/>
      <c r="M19" s="5"/>
      <c r="N19" s="5"/>
      <c r="O19" s="5">
        <f t="shared" si="4"/>
        <v>0.25989108346726342</v>
      </c>
      <c r="P19" s="5">
        <f>Bund!AA19*'Anteile Bestandserwerb'!C19</f>
        <v>0.12994554173363171</v>
      </c>
      <c r="Q19" s="5">
        <f>Länder!L18*'Anteile Bestandserwerb'!C19</f>
        <v>0.12994554173363171</v>
      </c>
      <c r="R19" s="5">
        <f t="shared" si="9"/>
        <v>0.45358158542522731</v>
      </c>
      <c r="S19" s="5">
        <f>Mindereinnahmen!P19*'Anteile Bestandserwerb'!C19</f>
        <v>0.22679079271261365</v>
      </c>
      <c r="T19" s="5">
        <f>Mindereinnahmen!Q19*'Anteile Bestandserwerb'!C19</f>
        <v>0.22679079271261365</v>
      </c>
      <c r="U19" s="5"/>
      <c r="V19" s="5"/>
      <c r="W19" s="5"/>
      <c r="X19" s="5">
        <f t="shared" si="5"/>
        <v>0</v>
      </c>
      <c r="Y19" s="5">
        <f>Mindereinnahmen!AN19*'Anteile Bestandserwerb'!C19</f>
        <v>0</v>
      </c>
      <c r="Z19" s="5">
        <f>Mindereinnahmen!AO19*'Anteile Bestandserwerb'!C19</f>
        <v>0</v>
      </c>
      <c r="AA19" s="5">
        <f t="shared" si="6"/>
        <v>0</v>
      </c>
      <c r="AB19" s="5">
        <f>Mindereinnahmen!BL19*'Anteile Bestandserwerb'!C19</f>
        <v>0</v>
      </c>
      <c r="AC19" s="5">
        <f>Mindereinnahmen!BM19*'Anteile Bestandserwerb'!C19</f>
        <v>0</v>
      </c>
      <c r="AD19" s="5">
        <f t="shared" si="7"/>
        <v>0</v>
      </c>
      <c r="AE19" s="5">
        <f>Mindereinnahmen!BP19*'Anteile Bestandserwerb'!G19</f>
        <v>0</v>
      </c>
      <c r="AF19" s="5">
        <f>Mindereinnahmen!BQ19*'Anteile Bestandserwerb'!G19</f>
        <v>0</v>
      </c>
      <c r="AG19" s="5">
        <f t="shared" si="8"/>
        <v>0</v>
      </c>
      <c r="AH19" s="5">
        <f>Mindereinnahmen!BT19*'Anteile Bestandserwerb'!O19</f>
        <v>0</v>
      </c>
      <c r="AI19" s="5">
        <f>Mindereinnahmen!BU19*'Anteile Bestandserwerb'!O19</f>
        <v>0</v>
      </c>
    </row>
    <row r="20" spans="2:35" x14ac:dyDescent="0.4">
      <c r="B20" s="1">
        <v>1980</v>
      </c>
      <c r="C20" s="4">
        <f t="shared" si="1"/>
        <v>0.74908592373683924</v>
      </c>
      <c r="D20" s="4">
        <f t="shared" si="0"/>
        <v>0.37454296186841962</v>
      </c>
      <c r="E20" s="4">
        <f t="shared" si="0"/>
        <v>0.37454296186841962</v>
      </c>
      <c r="F20" s="5">
        <f t="shared" si="2"/>
        <v>0</v>
      </c>
      <c r="G20" s="5">
        <f>Bund!I20*'Anteile Bestandserwerb'!D20</f>
        <v>0</v>
      </c>
      <c r="H20" s="5"/>
      <c r="I20" s="5">
        <f t="shared" si="3"/>
        <v>0</v>
      </c>
      <c r="J20" s="5">
        <f>Bund!AJ20*'Anteile Bestandserwerb'!C20</f>
        <v>0</v>
      </c>
      <c r="K20" s="5"/>
      <c r="L20" s="5"/>
      <c r="M20" s="5"/>
      <c r="N20" s="5"/>
      <c r="O20" s="5">
        <f t="shared" si="4"/>
        <v>0.26625950789860742</v>
      </c>
      <c r="P20" s="5">
        <f>Bund!AA20*'Anteile Bestandserwerb'!C20</f>
        <v>0.13312975394930371</v>
      </c>
      <c r="Q20" s="5">
        <f>Länder!L19*'Anteile Bestandserwerb'!C20</f>
        <v>0.13312975394930371</v>
      </c>
      <c r="R20" s="5">
        <f t="shared" si="9"/>
        <v>0.48282641583823177</v>
      </c>
      <c r="S20" s="5">
        <f>Mindereinnahmen!P20*'Anteile Bestandserwerb'!C20</f>
        <v>0.24141320791911589</v>
      </c>
      <c r="T20" s="5">
        <f>Mindereinnahmen!Q20*'Anteile Bestandserwerb'!C20</f>
        <v>0.24141320791911589</v>
      </c>
      <c r="U20" s="5"/>
      <c r="V20" s="5"/>
      <c r="W20" s="5"/>
      <c r="X20" s="5">
        <f t="shared" si="5"/>
        <v>0</v>
      </c>
      <c r="Y20" s="5">
        <f>Mindereinnahmen!AN20*'Anteile Bestandserwerb'!C20</f>
        <v>0</v>
      </c>
      <c r="Z20" s="5">
        <f>Mindereinnahmen!AO20*'Anteile Bestandserwerb'!C20</f>
        <v>0</v>
      </c>
      <c r="AA20" s="5">
        <f t="shared" si="6"/>
        <v>0</v>
      </c>
      <c r="AB20" s="5">
        <f>Mindereinnahmen!BL20*'Anteile Bestandserwerb'!C20</f>
        <v>0</v>
      </c>
      <c r="AC20" s="5">
        <f>Mindereinnahmen!BM20*'Anteile Bestandserwerb'!C20</f>
        <v>0</v>
      </c>
      <c r="AD20" s="5">
        <f t="shared" si="7"/>
        <v>0</v>
      </c>
      <c r="AE20" s="5">
        <f>Mindereinnahmen!BP20*'Anteile Bestandserwerb'!G20</f>
        <v>0</v>
      </c>
      <c r="AF20" s="5">
        <f>Mindereinnahmen!BQ20*'Anteile Bestandserwerb'!G20</f>
        <v>0</v>
      </c>
      <c r="AG20" s="5">
        <f t="shared" si="8"/>
        <v>0</v>
      </c>
      <c r="AH20" s="5">
        <f>Mindereinnahmen!BT20*'Anteile Bestandserwerb'!O20</f>
        <v>0</v>
      </c>
      <c r="AI20" s="5">
        <f>Mindereinnahmen!BU20*'Anteile Bestandserwerb'!O20</f>
        <v>0</v>
      </c>
    </row>
    <row r="21" spans="2:35" x14ac:dyDescent="0.4">
      <c r="B21" s="1">
        <v>1981</v>
      </c>
      <c r="C21" s="4">
        <f t="shared" si="1"/>
        <v>1.050548041531409</v>
      </c>
      <c r="D21" s="4">
        <f t="shared" ref="D21:D66" si="10">G21+J21+M21+P21+S21+V21+Y21+AB21+AE21+AH21</f>
        <v>0.52527402076570451</v>
      </c>
      <c r="E21" s="4">
        <f t="shared" ref="E21:E66" si="11">H21+K21+N21+Q21+T21+W21+Z21+AC21+AF21+AI21</f>
        <v>0.52527402076570451</v>
      </c>
      <c r="F21" s="5">
        <f t="shared" si="2"/>
        <v>0</v>
      </c>
      <c r="G21" s="5">
        <f>Bund!I21*'Anteile Bestandserwerb'!D21</f>
        <v>0</v>
      </c>
      <c r="H21" s="5"/>
      <c r="I21" s="5">
        <f t="shared" si="3"/>
        <v>0</v>
      </c>
      <c r="J21" s="5">
        <f>Bund!AJ21*'Anteile Bestandserwerb'!C21</f>
        <v>0</v>
      </c>
      <c r="K21" s="5"/>
      <c r="L21" s="5"/>
      <c r="M21" s="5"/>
      <c r="N21" s="5"/>
      <c r="O21" s="5">
        <f t="shared" si="4"/>
        <v>0.35314500515975084</v>
      </c>
      <c r="P21" s="5">
        <f>Bund!AA21*'Anteile Bestandserwerb'!C21</f>
        <v>0.17657250257987542</v>
      </c>
      <c r="Q21" s="5">
        <f>Länder!L20*'Anteile Bestandserwerb'!C21</f>
        <v>0.17657250257987542</v>
      </c>
      <c r="R21" s="5">
        <f t="shared" si="9"/>
        <v>0.68977280621441905</v>
      </c>
      <c r="S21" s="5">
        <f>Mindereinnahmen!P21*'Anteile Bestandserwerb'!C21</f>
        <v>0.34488640310720953</v>
      </c>
      <c r="T21" s="5">
        <f>Mindereinnahmen!Q21*'Anteile Bestandserwerb'!C21</f>
        <v>0.34488640310720953</v>
      </c>
      <c r="U21" s="5">
        <f t="shared" ref="U21:U66" si="12">V21+W21</f>
        <v>7.6302301572391514E-3</v>
      </c>
      <c r="V21" s="5">
        <f>Mindereinnahmen!AF21*'Anteile Bestandserwerb'!C21</f>
        <v>3.8151150786195757E-3</v>
      </c>
      <c r="W21" s="5">
        <f>Mindereinnahmen!AG21*'Anteile Bestandserwerb'!C21</f>
        <v>3.8151150786195757E-3</v>
      </c>
      <c r="X21" s="5">
        <f t="shared" si="5"/>
        <v>0</v>
      </c>
      <c r="Y21" s="5">
        <f>Mindereinnahmen!AN21*'Anteile Bestandserwerb'!C21</f>
        <v>0</v>
      </c>
      <c r="Z21" s="5">
        <f>Mindereinnahmen!AO21*'Anteile Bestandserwerb'!C21</f>
        <v>0</v>
      </c>
      <c r="AA21" s="5">
        <f t="shared" si="6"/>
        <v>0</v>
      </c>
      <c r="AB21" s="5">
        <f>Mindereinnahmen!BL21*'Anteile Bestandserwerb'!C21</f>
        <v>0</v>
      </c>
      <c r="AC21" s="5">
        <f>Mindereinnahmen!BM21*'Anteile Bestandserwerb'!C21</f>
        <v>0</v>
      </c>
      <c r="AD21" s="5">
        <f t="shared" si="7"/>
        <v>0</v>
      </c>
      <c r="AE21" s="5">
        <f>Mindereinnahmen!BP21*'Anteile Bestandserwerb'!G21</f>
        <v>0</v>
      </c>
      <c r="AF21" s="5">
        <f>Mindereinnahmen!BQ21*'Anteile Bestandserwerb'!G21</f>
        <v>0</v>
      </c>
      <c r="AG21" s="5">
        <f t="shared" si="8"/>
        <v>0</v>
      </c>
      <c r="AH21" s="5">
        <f>Mindereinnahmen!BT21*'Anteile Bestandserwerb'!O21</f>
        <v>0</v>
      </c>
      <c r="AI21" s="5">
        <f>Mindereinnahmen!BU21*'Anteile Bestandserwerb'!O21</f>
        <v>0</v>
      </c>
    </row>
    <row r="22" spans="2:35" x14ac:dyDescent="0.4">
      <c r="B22" s="1">
        <v>1982</v>
      </c>
      <c r="C22" s="4">
        <f t="shared" si="1"/>
        <v>1.3848711962524258</v>
      </c>
      <c r="D22" s="4">
        <f t="shared" si="10"/>
        <v>0.69243559812621291</v>
      </c>
      <c r="E22" s="4">
        <f t="shared" si="11"/>
        <v>0.69243559812621291</v>
      </c>
      <c r="F22" s="5">
        <f t="shared" si="2"/>
        <v>0</v>
      </c>
      <c r="G22" s="5">
        <f>Bund!I22*'Anteile Bestandserwerb'!D22</f>
        <v>0</v>
      </c>
      <c r="H22" s="5"/>
      <c r="I22" s="5">
        <f t="shared" si="3"/>
        <v>0</v>
      </c>
      <c r="J22" s="5">
        <f>Bund!AJ22*'Anteile Bestandserwerb'!C22</f>
        <v>0</v>
      </c>
      <c r="K22" s="5"/>
      <c r="L22" s="5"/>
      <c r="M22" s="5"/>
      <c r="N22" s="5"/>
      <c r="O22" s="5">
        <f t="shared" si="4"/>
        <v>0.43511106607081207</v>
      </c>
      <c r="P22" s="5">
        <f>Bund!AA22*'Anteile Bestandserwerb'!C22</f>
        <v>0.21755553303540603</v>
      </c>
      <c r="Q22" s="5">
        <f>Länder!L21*'Anteile Bestandserwerb'!C22</f>
        <v>0.21755553303540603</v>
      </c>
      <c r="R22" s="5">
        <f t="shared" si="9"/>
        <v>0.92022897267345916</v>
      </c>
      <c r="S22" s="5">
        <f>Mindereinnahmen!P22*'Anteile Bestandserwerb'!C22</f>
        <v>0.46011448633672958</v>
      </c>
      <c r="T22" s="5">
        <f>Mindereinnahmen!Q22*'Anteile Bestandserwerb'!C22</f>
        <v>0.46011448633672958</v>
      </c>
      <c r="U22" s="5">
        <f t="shared" si="12"/>
        <v>2.9531157508154486E-2</v>
      </c>
      <c r="V22" s="5">
        <f>Mindereinnahmen!AF22*'Anteile Bestandserwerb'!C22</f>
        <v>1.4765578754077243E-2</v>
      </c>
      <c r="W22" s="5">
        <f>Mindereinnahmen!AG22*'Anteile Bestandserwerb'!C22</f>
        <v>1.4765578754077243E-2</v>
      </c>
      <c r="X22" s="5">
        <f t="shared" si="5"/>
        <v>0</v>
      </c>
      <c r="Y22" s="5">
        <f>Mindereinnahmen!AN22*'Anteile Bestandserwerb'!C22</f>
        <v>0</v>
      </c>
      <c r="Z22" s="5">
        <f>Mindereinnahmen!AO22*'Anteile Bestandserwerb'!C22</f>
        <v>0</v>
      </c>
      <c r="AA22" s="5">
        <f t="shared" si="6"/>
        <v>0</v>
      </c>
      <c r="AB22" s="5">
        <f>Mindereinnahmen!BL22*'Anteile Bestandserwerb'!C22</f>
        <v>0</v>
      </c>
      <c r="AC22" s="5">
        <f>Mindereinnahmen!BM22*'Anteile Bestandserwerb'!C22</f>
        <v>0</v>
      </c>
      <c r="AD22" s="5">
        <f t="shared" si="7"/>
        <v>0</v>
      </c>
      <c r="AE22" s="5">
        <f>Mindereinnahmen!BP22*'Anteile Bestandserwerb'!G22</f>
        <v>0</v>
      </c>
      <c r="AF22" s="5">
        <f>Mindereinnahmen!BQ22*'Anteile Bestandserwerb'!G22</f>
        <v>0</v>
      </c>
      <c r="AG22" s="5">
        <f t="shared" si="8"/>
        <v>0</v>
      </c>
      <c r="AH22" s="5">
        <f>Mindereinnahmen!BT22*'Anteile Bestandserwerb'!O22</f>
        <v>0</v>
      </c>
      <c r="AI22" s="5">
        <f>Mindereinnahmen!BU22*'Anteile Bestandserwerb'!O22</f>
        <v>0</v>
      </c>
    </row>
    <row r="23" spans="2:35" x14ac:dyDescent="0.4">
      <c r="B23" s="1">
        <v>1983</v>
      </c>
      <c r="C23" s="4">
        <f t="shared" si="1"/>
        <v>1.4598825313457975</v>
      </c>
      <c r="D23" s="4">
        <f t="shared" si="10"/>
        <v>0.73401291890373244</v>
      </c>
      <c r="E23" s="4">
        <f t="shared" si="11"/>
        <v>0.72586961244206505</v>
      </c>
      <c r="F23" s="5">
        <f t="shared" si="2"/>
        <v>0</v>
      </c>
      <c r="G23" s="5">
        <f>Bund!I23*'Anteile Bestandserwerb'!D23</f>
        <v>0</v>
      </c>
      <c r="H23" s="5"/>
      <c r="I23" s="5">
        <f t="shared" si="3"/>
        <v>8.1433064616674641E-3</v>
      </c>
      <c r="J23" s="5">
        <f>Bund!AJ23*'Anteile Bestandserwerb'!C23</f>
        <v>8.1433064616674641E-3</v>
      </c>
      <c r="K23" s="5"/>
      <c r="L23" s="5"/>
      <c r="M23" s="5"/>
      <c r="N23" s="5"/>
      <c r="O23" s="5">
        <f t="shared" si="4"/>
        <v>0.28896643919421966</v>
      </c>
      <c r="P23" s="5">
        <f>Bund!AA23*'Anteile Bestandserwerb'!C23</f>
        <v>0.14448321959710983</v>
      </c>
      <c r="Q23" s="5">
        <f>Länder!L22*'Anteile Bestandserwerb'!C23</f>
        <v>0.14448321959710983</v>
      </c>
      <c r="R23" s="5">
        <f t="shared" si="9"/>
        <v>1.1033777121576163</v>
      </c>
      <c r="S23" s="5">
        <f>Mindereinnahmen!P23*'Anteile Bestandserwerb'!C23</f>
        <v>0.55168885607880813</v>
      </c>
      <c r="T23" s="5">
        <f>Mindereinnahmen!Q23*'Anteile Bestandserwerb'!C23</f>
        <v>0.55168885607880813</v>
      </c>
      <c r="U23" s="5">
        <f t="shared" si="12"/>
        <v>5.9395073532294042E-2</v>
      </c>
      <c r="V23" s="5">
        <f>Mindereinnahmen!AF23*'Anteile Bestandserwerb'!C23</f>
        <v>2.9697536766147021E-2</v>
      </c>
      <c r="W23" s="5">
        <f>Mindereinnahmen!AG23*'Anteile Bestandserwerb'!C23</f>
        <v>2.9697536766147021E-2</v>
      </c>
      <c r="X23" s="5">
        <f t="shared" si="5"/>
        <v>0</v>
      </c>
      <c r="Y23" s="5">
        <f>Mindereinnahmen!AN23*'Anteile Bestandserwerb'!C23</f>
        <v>0</v>
      </c>
      <c r="Z23" s="5">
        <f>Mindereinnahmen!AO23*'Anteile Bestandserwerb'!C23</f>
        <v>0</v>
      </c>
      <c r="AA23" s="5">
        <f t="shared" si="6"/>
        <v>0</v>
      </c>
      <c r="AB23" s="5">
        <f>Mindereinnahmen!BL23*'Anteile Bestandserwerb'!C23</f>
        <v>0</v>
      </c>
      <c r="AC23" s="5">
        <f>Mindereinnahmen!BM23*'Anteile Bestandserwerb'!C23</f>
        <v>0</v>
      </c>
      <c r="AD23" s="5">
        <f t="shared" si="7"/>
        <v>0</v>
      </c>
      <c r="AE23" s="5">
        <f>Mindereinnahmen!BP23*'Anteile Bestandserwerb'!G23</f>
        <v>0</v>
      </c>
      <c r="AF23" s="5">
        <f>Mindereinnahmen!BQ23*'Anteile Bestandserwerb'!G23</f>
        <v>0</v>
      </c>
      <c r="AG23" s="5">
        <f t="shared" si="8"/>
        <v>0</v>
      </c>
      <c r="AH23" s="5">
        <f>Mindereinnahmen!BT23*'Anteile Bestandserwerb'!O23</f>
        <v>0</v>
      </c>
      <c r="AI23" s="5">
        <f>Mindereinnahmen!BU23*'Anteile Bestandserwerb'!O23</f>
        <v>0</v>
      </c>
    </row>
    <row r="24" spans="2:35" x14ac:dyDescent="0.4">
      <c r="B24" s="1">
        <v>1984</v>
      </c>
      <c r="C24" s="4">
        <f t="shared" si="1"/>
        <v>1.5293290788604796</v>
      </c>
      <c r="D24" s="4">
        <f t="shared" si="10"/>
        <v>0.7785726618523946</v>
      </c>
      <c r="E24" s="4">
        <f t="shared" si="11"/>
        <v>0.75075641700808493</v>
      </c>
      <c r="F24" s="5">
        <f t="shared" si="2"/>
        <v>0</v>
      </c>
      <c r="G24" s="5">
        <f>Bund!I24*'Anteile Bestandserwerb'!D24</f>
        <v>0</v>
      </c>
      <c r="H24" s="5"/>
      <c r="I24" s="5">
        <f t="shared" si="3"/>
        <v>2.781624484430965E-2</v>
      </c>
      <c r="J24" s="5">
        <f>Bund!AJ24*'Anteile Bestandserwerb'!C24</f>
        <v>2.781624484430965E-2</v>
      </c>
      <c r="K24" s="5"/>
      <c r="L24" s="5"/>
      <c r="M24" s="5"/>
      <c r="N24" s="5"/>
      <c r="O24" s="5">
        <f t="shared" si="4"/>
        <v>0.25193186393290695</v>
      </c>
      <c r="P24" s="5">
        <f>Bund!AA24*'Anteile Bestandserwerb'!C24</f>
        <v>0.12596593196645348</v>
      </c>
      <c r="Q24" s="5">
        <f>Länder!L23*'Anteile Bestandserwerb'!C24</f>
        <v>0.12596593196645348</v>
      </c>
      <c r="R24" s="5">
        <f t="shared" si="9"/>
        <v>1.1730527022628072</v>
      </c>
      <c r="S24" s="5">
        <f>Mindereinnahmen!P24*'Anteile Bestandserwerb'!C24</f>
        <v>0.58652635113140361</v>
      </c>
      <c r="T24" s="5">
        <f>Mindereinnahmen!Q24*'Anteile Bestandserwerb'!C24</f>
        <v>0.58652635113140361</v>
      </c>
      <c r="U24" s="5">
        <f t="shared" si="12"/>
        <v>7.6528267820455784E-2</v>
      </c>
      <c r="V24" s="5">
        <f>Mindereinnahmen!AF24*'Anteile Bestandserwerb'!C24</f>
        <v>3.8264133910227892E-2</v>
      </c>
      <c r="W24" s="5">
        <f>Mindereinnahmen!AG24*'Anteile Bestandserwerb'!C24</f>
        <v>3.8264133910227892E-2</v>
      </c>
      <c r="X24" s="5">
        <f t="shared" si="5"/>
        <v>0</v>
      </c>
      <c r="Y24" s="5">
        <f>Mindereinnahmen!AN24*'Anteile Bestandserwerb'!C24</f>
        <v>0</v>
      </c>
      <c r="Z24" s="5">
        <f>Mindereinnahmen!AO24*'Anteile Bestandserwerb'!C24</f>
        <v>0</v>
      </c>
      <c r="AA24" s="5">
        <f t="shared" si="6"/>
        <v>0</v>
      </c>
      <c r="AB24" s="5">
        <f>Mindereinnahmen!BL24*'Anteile Bestandserwerb'!C24</f>
        <v>0</v>
      </c>
      <c r="AC24" s="5">
        <f>Mindereinnahmen!BM24*'Anteile Bestandserwerb'!C24</f>
        <v>0</v>
      </c>
      <c r="AD24" s="5">
        <f t="shared" si="7"/>
        <v>0</v>
      </c>
      <c r="AE24" s="5">
        <f>Mindereinnahmen!BP24*'Anteile Bestandserwerb'!G24</f>
        <v>0</v>
      </c>
      <c r="AF24" s="5">
        <f>Mindereinnahmen!BQ24*'Anteile Bestandserwerb'!G24</f>
        <v>0</v>
      </c>
      <c r="AG24" s="5">
        <f t="shared" si="8"/>
        <v>0</v>
      </c>
      <c r="AH24" s="5">
        <f>Mindereinnahmen!BT24*'Anteile Bestandserwerb'!O24</f>
        <v>0</v>
      </c>
      <c r="AI24" s="5">
        <f>Mindereinnahmen!BU24*'Anteile Bestandserwerb'!O24</f>
        <v>0</v>
      </c>
    </row>
    <row r="25" spans="2:35" x14ac:dyDescent="0.4">
      <c r="B25" s="1">
        <v>1985</v>
      </c>
      <c r="C25" s="4">
        <f t="shared" si="1"/>
        <v>1.4285455830477636</v>
      </c>
      <c r="D25" s="4">
        <f t="shared" si="10"/>
        <v>0.84601697725026437</v>
      </c>
      <c r="E25" s="4">
        <f t="shared" si="11"/>
        <v>0.58252860579749932</v>
      </c>
      <c r="F25" s="5">
        <f t="shared" si="2"/>
        <v>0</v>
      </c>
      <c r="G25" s="5">
        <f>Bund!I25*'Anteile Bestandserwerb'!D25</f>
        <v>0</v>
      </c>
      <c r="H25" s="5"/>
      <c r="I25" s="5">
        <f t="shared" si="3"/>
        <v>2.7439986459942178E-2</v>
      </c>
      <c r="J25" s="5">
        <f>Bund!AJ25*'Anteile Bestandserwerb'!C25</f>
        <v>2.7439986459942178E-2</v>
      </c>
      <c r="K25" s="5"/>
      <c r="L25" s="5"/>
      <c r="M25" s="5"/>
      <c r="N25" s="5"/>
      <c r="O25" s="5">
        <f t="shared" si="4"/>
        <v>0.23604838499282288</v>
      </c>
      <c r="P25" s="5">
        <f>Bund!AA25*'Anteile Bestandserwerb'!C25</f>
        <v>0.23604838499282288</v>
      </c>
      <c r="Q25" s="5">
        <f>Länder!L24*'Anteile Bestandserwerb'!C25</f>
        <v>0</v>
      </c>
      <c r="R25" s="5">
        <f t="shared" si="9"/>
        <v>1.0713957494863811</v>
      </c>
      <c r="S25" s="5">
        <f>Mindereinnahmen!P25*'Anteile Bestandserwerb'!C25</f>
        <v>0.53569787474319053</v>
      </c>
      <c r="T25" s="5">
        <f>Mindereinnahmen!Q25*'Anteile Bestandserwerb'!C25</f>
        <v>0.53569787474319053</v>
      </c>
      <c r="U25" s="5">
        <f t="shared" si="12"/>
        <v>9.3661462108617519E-2</v>
      </c>
      <c r="V25" s="5">
        <f>Mindereinnahmen!AF25*'Anteile Bestandserwerb'!C25</f>
        <v>4.6830731054308759E-2</v>
      </c>
      <c r="W25" s="5">
        <f>Mindereinnahmen!AG25*'Anteile Bestandserwerb'!C25</f>
        <v>4.6830731054308759E-2</v>
      </c>
      <c r="X25" s="5">
        <f t="shared" si="5"/>
        <v>0</v>
      </c>
      <c r="Y25" s="5">
        <f>Mindereinnahmen!AN25*'Anteile Bestandserwerb'!C25</f>
        <v>0</v>
      </c>
      <c r="Z25" s="5">
        <f>Mindereinnahmen!AO25*'Anteile Bestandserwerb'!C25</f>
        <v>0</v>
      </c>
      <c r="AA25" s="5">
        <f t="shared" si="6"/>
        <v>0</v>
      </c>
      <c r="AB25" s="5">
        <f>Mindereinnahmen!BL25*'Anteile Bestandserwerb'!C25</f>
        <v>0</v>
      </c>
      <c r="AC25" s="5">
        <f>Mindereinnahmen!BM25*'Anteile Bestandserwerb'!C25</f>
        <v>0</v>
      </c>
      <c r="AD25" s="5">
        <f t="shared" si="7"/>
        <v>0</v>
      </c>
      <c r="AE25" s="5">
        <f>Mindereinnahmen!BP25*'Anteile Bestandserwerb'!G25</f>
        <v>0</v>
      </c>
      <c r="AF25" s="5">
        <f>Mindereinnahmen!BQ25*'Anteile Bestandserwerb'!G25</f>
        <v>0</v>
      </c>
      <c r="AG25" s="5">
        <f t="shared" si="8"/>
        <v>0</v>
      </c>
      <c r="AH25" s="5">
        <f>Mindereinnahmen!BT25*'Anteile Bestandserwerb'!O25</f>
        <v>0</v>
      </c>
      <c r="AI25" s="5">
        <f>Mindereinnahmen!BU25*'Anteile Bestandserwerb'!O25</f>
        <v>0</v>
      </c>
    </row>
    <row r="26" spans="2:35" x14ac:dyDescent="0.4">
      <c r="B26" s="1">
        <v>1986</v>
      </c>
      <c r="C26" s="4">
        <f t="shared" si="1"/>
        <v>1.309461515096874</v>
      </c>
      <c r="D26" s="4">
        <f t="shared" si="10"/>
        <v>0.77560028616613264</v>
      </c>
      <c r="E26" s="4">
        <f t="shared" si="11"/>
        <v>0.53386122893074139</v>
      </c>
      <c r="F26" s="5">
        <f t="shared" si="2"/>
        <v>0</v>
      </c>
      <c r="G26" s="5">
        <f>Bund!I26*'Anteile Bestandserwerb'!D26</f>
        <v>0</v>
      </c>
      <c r="H26" s="5"/>
      <c r="I26" s="5">
        <f t="shared" si="3"/>
        <v>2.0852490990862782E-2</v>
      </c>
      <c r="J26" s="5">
        <f>Bund!AJ26*'Anteile Bestandserwerb'!C26</f>
        <v>2.0852490990862782E-2</v>
      </c>
      <c r="K26" s="5"/>
      <c r="L26" s="5"/>
      <c r="M26" s="5"/>
      <c r="N26" s="5"/>
      <c r="O26" s="5">
        <f t="shared" si="4"/>
        <v>0.22088656624452851</v>
      </c>
      <c r="P26" s="5">
        <f>Bund!AA26*'Anteile Bestandserwerb'!C26</f>
        <v>0.22088656624452851</v>
      </c>
      <c r="Q26" s="5">
        <f>Länder!L25*'Anteile Bestandserwerb'!C26</f>
        <v>0</v>
      </c>
      <c r="R26" s="5">
        <f t="shared" si="9"/>
        <v>0.96477108767006747</v>
      </c>
      <c r="S26" s="5">
        <f>Mindereinnahmen!P26*'Anteile Bestandserwerb'!C26</f>
        <v>0.48238554383503374</v>
      </c>
      <c r="T26" s="5">
        <f>Mindereinnahmen!Q26*'Anteile Bestandserwerb'!C26</f>
        <v>0.48238554383503374</v>
      </c>
      <c r="U26" s="5">
        <f t="shared" si="12"/>
        <v>0.10295137019141534</v>
      </c>
      <c r="V26" s="5">
        <f>Mindereinnahmen!AF26*'Anteile Bestandserwerb'!C26</f>
        <v>5.1475685095707671E-2</v>
      </c>
      <c r="W26" s="5">
        <f>Mindereinnahmen!AG26*'Anteile Bestandserwerb'!C26</f>
        <v>5.1475685095707671E-2</v>
      </c>
      <c r="X26" s="5">
        <f t="shared" si="5"/>
        <v>0</v>
      </c>
      <c r="Y26" s="5">
        <f>Mindereinnahmen!AN26*'Anteile Bestandserwerb'!C26</f>
        <v>0</v>
      </c>
      <c r="Z26" s="5">
        <f>Mindereinnahmen!AO26*'Anteile Bestandserwerb'!C26</f>
        <v>0</v>
      </c>
      <c r="AA26" s="5">
        <f t="shared" si="6"/>
        <v>0</v>
      </c>
      <c r="AB26" s="5">
        <f>Mindereinnahmen!BL26*'Anteile Bestandserwerb'!C26</f>
        <v>0</v>
      </c>
      <c r="AC26" s="5">
        <f>Mindereinnahmen!BM26*'Anteile Bestandserwerb'!C26</f>
        <v>0</v>
      </c>
      <c r="AD26" s="5">
        <f t="shared" si="7"/>
        <v>0</v>
      </c>
      <c r="AE26" s="5">
        <f>Mindereinnahmen!BP26*'Anteile Bestandserwerb'!G26</f>
        <v>0</v>
      </c>
      <c r="AF26" s="5">
        <f>Mindereinnahmen!BQ26*'Anteile Bestandserwerb'!G26</f>
        <v>0</v>
      </c>
      <c r="AG26" s="5">
        <f t="shared" si="8"/>
        <v>0</v>
      </c>
      <c r="AH26" s="5">
        <f>Mindereinnahmen!BT26*'Anteile Bestandserwerb'!O26</f>
        <v>0</v>
      </c>
      <c r="AI26" s="5">
        <f>Mindereinnahmen!BU26*'Anteile Bestandserwerb'!O26</f>
        <v>0</v>
      </c>
    </row>
    <row r="27" spans="2:35" x14ac:dyDescent="0.4">
      <c r="B27" s="1">
        <v>1987</v>
      </c>
      <c r="C27" s="4">
        <f t="shared" si="1"/>
        <v>1.3172210089085747</v>
      </c>
      <c r="D27" s="4">
        <f t="shared" si="10"/>
        <v>0.76275068422700687</v>
      </c>
      <c r="E27" s="4">
        <f t="shared" si="11"/>
        <v>0.55447032468156798</v>
      </c>
      <c r="F27" s="5">
        <f t="shared" si="2"/>
        <v>0</v>
      </c>
      <c r="G27" s="5">
        <f>Bund!I27*'Anteile Bestandserwerb'!D27</f>
        <v>0</v>
      </c>
      <c r="H27" s="5"/>
      <c r="I27" s="5">
        <f t="shared" si="3"/>
        <v>9.458899802130041E-3</v>
      </c>
      <c r="J27" s="5">
        <f>Bund!AJ27*'Anteile Bestandserwerb'!C27</f>
        <v>9.458899802130041E-3</v>
      </c>
      <c r="K27" s="5"/>
      <c r="L27" s="5"/>
      <c r="M27" s="5"/>
      <c r="N27" s="5"/>
      <c r="O27" s="5">
        <f t="shared" si="4"/>
        <v>0.198821459743309</v>
      </c>
      <c r="P27" s="5">
        <f>Bund!AA27*'Anteile Bestandserwerb'!C27</f>
        <v>0.198821459743309</v>
      </c>
      <c r="Q27" s="5">
        <f>Länder!L26*'Anteile Bestandserwerb'!C27</f>
        <v>0</v>
      </c>
      <c r="R27" s="5">
        <f t="shared" si="9"/>
        <v>0.79420152606908934</v>
      </c>
      <c r="S27" s="5">
        <f>Mindereinnahmen!P27*'Anteile Bestandserwerb'!C27</f>
        <v>0.39710076303454467</v>
      </c>
      <c r="T27" s="5">
        <f>Mindereinnahmen!Q27*'Anteile Bestandserwerb'!C27</f>
        <v>0.39710076303454467</v>
      </c>
      <c r="U27" s="5">
        <f t="shared" si="12"/>
        <v>0.12844493816672928</v>
      </c>
      <c r="V27" s="5">
        <f>Mindereinnahmen!AF27*'Anteile Bestandserwerb'!C27</f>
        <v>6.4222469083364639E-2</v>
      </c>
      <c r="W27" s="5">
        <f>Mindereinnahmen!AG27*'Anteile Bestandserwerb'!C27</f>
        <v>6.4222469083364639E-2</v>
      </c>
      <c r="X27" s="5">
        <f t="shared" si="5"/>
        <v>0.18629418512731727</v>
      </c>
      <c r="Y27" s="5">
        <f>Mindereinnahmen!AN27*'Anteile Bestandserwerb'!C27</f>
        <v>9.3147092563658634E-2</v>
      </c>
      <c r="Z27" s="5">
        <f>Mindereinnahmen!AO27*'Anteile Bestandserwerb'!C27</f>
        <v>9.3147092563658634E-2</v>
      </c>
      <c r="AA27" s="5">
        <f t="shared" si="6"/>
        <v>0</v>
      </c>
      <c r="AB27" s="5">
        <f>Mindereinnahmen!BL27*'Anteile Bestandserwerb'!C27</f>
        <v>0</v>
      </c>
      <c r="AC27" s="5">
        <f>Mindereinnahmen!BM27*'Anteile Bestandserwerb'!C27</f>
        <v>0</v>
      </c>
      <c r="AD27" s="5">
        <f t="shared" si="7"/>
        <v>0</v>
      </c>
      <c r="AE27" s="5">
        <f>Mindereinnahmen!BP27*'Anteile Bestandserwerb'!G27</f>
        <v>0</v>
      </c>
      <c r="AF27" s="5">
        <f>Mindereinnahmen!BQ27*'Anteile Bestandserwerb'!G27</f>
        <v>0</v>
      </c>
      <c r="AG27" s="5">
        <f t="shared" si="8"/>
        <v>0</v>
      </c>
      <c r="AH27" s="5">
        <f>Mindereinnahmen!BT27*'Anteile Bestandserwerb'!O27</f>
        <v>0</v>
      </c>
      <c r="AI27" s="5">
        <f>Mindereinnahmen!BU27*'Anteile Bestandserwerb'!O27</f>
        <v>0</v>
      </c>
    </row>
    <row r="28" spans="2:35" x14ac:dyDescent="0.4">
      <c r="B28" s="1">
        <v>1988</v>
      </c>
      <c r="C28" s="4">
        <f t="shared" si="1"/>
        <v>1.3469127260923344</v>
      </c>
      <c r="D28" s="4">
        <f t="shared" si="10"/>
        <v>0.77087149576444558</v>
      </c>
      <c r="E28" s="4">
        <f t="shared" si="11"/>
        <v>0.57604123032788901</v>
      </c>
      <c r="F28" s="5">
        <f t="shared" si="2"/>
        <v>0</v>
      </c>
      <c r="G28" s="5">
        <f>Bund!I28*'Anteile Bestandserwerb'!D28</f>
        <v>0</v>
      </c>
      <c r="H28" s="5"/>
      <c r="I28" s="5">
        <f t="shared" si="3"/>
        <v>6.9211461966805186E-4</v>
      </c>
      <c r="J28" s="5">
        <f>Bund!AJ28*'Anteile Bestandserwerb'!C28</f>
        <v>6.9211461966805186E-4</v>
      </c>
      <c r="K28" s="5"/>
      <c r="L28" s="5"/>
      <c r="M28" s="5"/>
      <c r="N28" s="5"/>
      <c r="O28" s="5">
        <f t="shared" si="4"/>
        <v>0.19413815081688854</v>
      </c>
      <c r="P28" s="5">
        <f>Bund!AA28*'Anteile Bestandserwerb'!C28</f>
        <v>0.19413815081688854</v>
      </c>
      <c r="Q28" s="5">
        <f>Länder!L27*'Anteile Bestandserwerb'!C28</f>
        <v>0</v>
      </c>
      <c r="R28" s="5">
        <f t="shared" si="9"/>
        <v>0.63732221227766439</v>
      </c>
      <c r="S28" s="5">
        <f>Mindereinnahmen!P28*'Anteile Bestandserwerb'!C28</f>
        <v>0.3186611061388322</v>
      </c>
      <c r="T28" s="5">
        <f>Mindereinnahmen!Q28*'Anteile Bestandserwerb'!C28</f>
        <v>0.3186611061388322</v>
      </c>
      <c r="U28" s="5">
        <f t="shared" si="12"/>
        <v>0.16178179234740708</v>
      </c>
      <c r="V28" s="5">
        <f>Mindereinnahmen!AF28*'Anteile Bestandserwerb'!C28</f>
        <v>8.0890896173703541E-2</v>
      </c>
      <c r="W28" s="5">
        <f>Mindereinnahmen!AG28*'Anteile Bestandserwerb'!C28</f>
        <v>8.0890896173703541E-2</v>
      </c>
      <c r="X28" s="5">
        <f t="shared" si="5"/>
        <v>0.35297845603070643</v>
      </c>
      <c r="Y28" s="5">
        <f>Mindereinnahmen!AN28*'Anteile Bestandserwerb'!C28</f>
        <v>0.17648922801535322</v>
      </c>
      <c r="Z28" s="5">
        <f>Mindereinnahmen!AO28*'Anteile Bestandserwerb'!C28</f>
        <v>0.17648922801535322</v>
      </c>
      <c r="AA28" s="5">
        <f t="shared" si="6"/>
        <v>0</v>
      </c>
      <c r="AB28" s="5">
        <f>Mindereinnahmen!BL28*'Anteile Bestandserwerb'!C28</f>
        <v>0</v>
      </c>
      <c r="AC28" s="5">
        <f>Mindereinnahmen!BM28*'Anteile Bestandserwerb'!C28</f>
        <v>0</v>
      </c>
      <c r="AD28" s="5">
        <f t="shared" si="7"/>
        <v>0</v>
      </c>
      <c r="AE28" s="5">
        <f>Mindereinnahmen!BP28*'Anteile Bestandserwerb'!G28</f>
        <v>0</v>
      </c>
      <c r="AF28" s="5">
        <f>Mindereinnahmen!BQ28*'Anteile Bestandserwerb'!G28</f>
        <v>0</v>
      </c>
      <c r="AG28" s="5">
        <f t="shared" si="8"/>
        <v>0</v>
      </c>
      <c r="AH28" s="5">
        <f>Mindereinnahmen!BT28*'Anteile Bestandserwerb'!O28</f>
        <v>0</v>
      </c>
      <c r="AI28" s="5">
        <f>Mindereinnahmen!BU28*'Anteile Bestandserwerb'!O28</f>
        <v>0</v>
      </c>
    </row>
    <row r="29" spans="2:35" x14ac:dyDescent="0.4">
      <c r="B29" s="1">
        <v>1989</v>
      </c>
      <c r="C29" s="4">
        <f t="shared" si="1"/>
        <v>1.2170374177116245</v>
      </c>
      <c r="D29" s="4">
        <f t="shared" si="10"/>
        <v>0.70521865646710036</v>
      </c>
      <c r="E29" s="4">
        <f t="shared" si="11"/>
        <v>0.5118187612445243</v>
      </c>
      <c r="F29" s="5">
        <f t="shared" si="2"/>
        <v>0</v>
      </c>
      <c r="G29" s="5">
        <f>Bund!I29*'Anteile Bestandserwerb'!D29</f>
        <v>0</v>
      </c>
      <c r="H29" s="5"/>
      <c r="I29" s="5">
        <f t="shared" si="3"/>
        <v>2.3070487322268396E-5</v>
      </c>
      <c r="J29" s="5">
        <f>Bund!AJ29*'Anteile Bestandserwerb'!C29</f>
        <v>2.3070487322268396E-5</v>
      </c>
      <c r="K29" s="5"/>
      <c r="L29" s="5"/>
      <c r="M29" s="5"/>
      <c r="N29" s="5"/>
      <c r="O29" s="5">
        <f t="shared" si="4"/>
        <v>0.19337682473525364</v>
      </c>
      <c r="P29" s="5">
        <f>Bund!AA29*'Anteile Bestandserwerb'!C29</f>
        <v>0.19337682473525364</v>
      </c>
      <c r="Q29" s="5">
        <f>Länder!L28*'Anteile Bestandserwerb'!C29</f>
        <v>0</v>
      </c>
      <c r="R29" s="5">
        <f t="shared" si="9"/>
        <v>0.52946768404605971</v>
      </c>
      <c r="S29" s="5">
        <f>Mindereinnahmen!P29*'Anteile Bestandserwerb'!C29</f>
        <v>0.26473384202302985</v>
      </c>
      <c r="T29" s="5">
        <f>Mindereinnahmen!Q29*'Anteile Bestandserwerb'!C29</f>
        <v>0.26473384202302985</v>
      </c>
      <c r="U29" s="5">
        <f t="shared" si="12"/>
        <v>0.1019715539644263</v>
      </c>
      <c r="V29" s="5">
        <f>Mindereinnahmen!AF29*'Anteile Bestandserwerb'!C29</f>
        <v>5.0985776982213148E-2</v>
      </c>
      <c r="W29" s="5">
        <f>Mindereinnahmen!AG29*'Anteile Bestandserwerb'!C29</f>
        <v>5.0985776982213148E-2</v>
      </c>
      <c r="X29" s="5">
        <f t="shared" si="5"/>
        <v>0.39219828447856264</v>
      </c>
      <c r="Y29" s="5">
        <f>Mindereinnahmen!AN29*'Anteile Bestandserwerb'!C29</f>
        <v>0.19609914223928132</v>
      </c>
      <c r="Z29" s="5">
        <f>Mindereinnahmen!AO29*'Anteile Bestandserwerb'!C29</f>
        <v>0.19609914223928132</v>
      </c>
      <c r="AA29" s="5">
        <f t="shared" si="6"/>
        <v>0</v>
      </c>
      <c r="AB29" s="5">
        <f>Mindereinnahmen!BL29*'Anteile Bestandserwerb'!C29</f>
        <v>0</v>
      </c>
      <c r="AC29" s="5">
        <f>Mindereinnahmen!BM29*'Anteile Bestandserwerb'!C29</f>
        <v>0</v>
      </c>
      <c r="AD29" s="5">
        <f t="shared" si="7"/>
        <v>0</v>
      </c>
      <c r="AE29" s="5">
        <f>Mindereinnahmen!BP29*'Anteile Bestandserwerb'!G29</f>
        <v>0</v>
      </c>
      <c r="AF29" s="5">
        <f>Mindereinnahmen!BQ29*'Anteile Bestandserwerb'!G29</f>
        <v>0</v>
      </c>
      <c r="AG29" s="5">
        <f t="shared" si="8"/>
        <v>0</v>
      </c>
      <c r="AH29" s="5">
        <f>Mindereinnahmen!BT29*'Anteile Bestandserwerb'!O29</f>
        <v>0</v>
      </c>
      <c r="AI29" s="5">
        <f>Mindereinnahmen!BU29*'Anteile Bestandserwerb'!O29</f>
        <v>0</v>
      </c>
    </row>
    <row r="30" spans="2:35" x14ac:dyDescent="0.4">
      <c r="B30" s="1">
        <v>1990</v>
      </c>
      <c r="C30" s="4">
        <f t="shared" si="1"/>
        <v>1.1077755897533614</v>
      </c>
      <c r="D30" s="4">
        <f t="shared" si="10"/>
        <v>0.61752773415515805</v>
      </c>
      <c r="E30" s="4">
        <f t="shared" si="11"/>
        <v>0.49024785559820339</v>
      </c>
      <c r="F30" s="5">
        <f t="shared" si="2"/>
        <v>0</v>
      </c>
      <c r="G30" s="5">
        <f>Bund!I30*'Anteile Bestandserwerb'!D30</f>
        <v>0</v>
      </c>
      <c r="H30" s="5"/>
      <c r="I30" s="5">
        <f t="shared" si="3"/>
        <v>3.0914453011839649E-3</v>
      </c>
      <c r="J30" s="5">
        <f>Bund!AJ30*'Anteile Bestandserwerb'!C30</f>
        <v>3.0914453011839649E-3</v>
      </c>
      <c r="K30" s="5"/>
      <c r="L30" s="5"/>
      <c r="M30" s="5"/>
      <c r="N30" s="5"/>
      <c r="O30" s="5">
        <f t="shared" si="4"/>
        <v>0.12418843325577077</v>
      </c>
      <c r="P30" s="5">
        <f>Bund!AA30*'Anteile Bestandserwerb'!C30</f>
        <v>0.12418843325577077</v>
      </c>
      <c r="Q30" s="5">
        <f>Länder!L29*'Anteile Bestandserwerb'!C30</f>
        <v>0</v>
      </c>
      <c r="R30" s="5">
        <f t="shared" si="9"/>
        <v>0.39612026732334832</v>
      </c>
      <c r="S30" s="5">
        <f>Mindereinnahmen!P30*'Anteile Bestandserwerb'!C30</f>
        <v>0.19806013366167416</v>
      </c>
      <c r="T30" s="5">
        <f>Mindereinnahmen!Q30*'Anteile Bestandserwerb'!C30</f>
        <v>0.19806013366167416</v>
      </c>
      <c r="U30" s="5">
        <f t="shared" si="12"/>
        <v>0.12354245961074725</v>
      </c>
      <c r="V30" s="5">
        <f>Mindereinnahmen!AF30*'Anteile Bestandserwerb'!C30</f>
        <v>6.1771229805373626E-2</v>
      </c>
      <c r="W30" s="5">
        <f>Mindereinnahmen!AG30*'Anteile Bestandserwerb'!C30</f>
        <v>6.1771229805373626E-2</v>
      </c>
      <c r="X30" s="5">
        <f t="shared" si="5"/>
        <v>0.46083298426231117</v>
      </c>
      <c r="Y30" s="5">
        <f>Mindereinnahmen!AN30*'Anteile Bestandserwerb'!C30</f>
        <v>0.23041649213115559</v>
      </c>
      <c r="Z30" s="5">
        <f>Mindereinnahmen!AO30*'Anteile Bestandserwerb'!C30</f>
        <v>0.23041649213115559</v>
      </c>
      <c r="AA30" s="5">
        <f t="shared" si="6"/>
        <v>0</v>
      </c>
      <c r="AB30" s="5">
        <f>Mindereinnahmen!BL30*'Anteile Bestandserwerb'!C30</f>
        <v>0</v>
      </c>
      <c r="AC30" s="5">
        <f>Mindereinnahmen!BM30*'Anteile Bestandserwerb'!C30</f>
        <v>0</v>
      </c>
      <c r="AD30" s="5">
        <f t="shared" si="7"/>
        <v>0</v>
      </c>
      <c r="AE30" s="5">
        <f>Mindereinnahmen!BP30*'Anteile Bestandserwerb'!G30</f>
        <v>0</v>
      </c>
      <c r="AF30" s="5">
        <f>Mindereinnahmen!BQ30*'Anteile Bestandserwerb'!G30</f>
        <v>0</v>
      </c>
      <c r="AG30" s="5">
        <f t="shared" si="8"/>
        <v>0</v>
      </c>
      <c r="AH30" s="5">
        <f>Mindereinnahmen!BT30*'Anteile Bestandserwerb'!O30</f>
        <v>0</v>
      </c>
      <c r="AI30" s="5">
        <f>Mindereinnahmen!BU30*'Anteile Bestandserwerb'!O30</f>
        <v>0</v>
      </c>
    </row>
    <row r="31" spans="2:35" x14ac:dyDescent="0.4">
      <c r="B31" s="1">
        <v>1991</v>
      </c>
      <c r="C31" s="4">
        <f t="shared" si="1"/>
        <v>1.6653312503014619</v>
      </c>
      <c r="D31" s="4">
        <f t="shared" si="10"/>
        <v>0.92167106942364285</v>
      </c>
      <c r="E31" s="4">
        <f t="shared" si="11"/>
        <v>0.74366018087781915</v>
      </c>
      <c r="F31" s="5">
        <f t="shared" si="2"/>
        <v>0</v>
      </c>
      <c r="G31" s="5">
        <f>Bund!I31*'Anteile Bestandserwerb'!D31</f>
        <v>0</v>
      </c>
      <c r="H31" s="5"/>
      <c r="I31" s="5">
        <f t="shared" si="3"/>
        <v>2.1564197100186536E-2</v>
      </c>
      <c r="J31" s="5">
        <f>Bund!AJ31*'Anteile Bestandserwerb'!C31</f>
        <v>2.1564197100186536E-2</v>
      </c>
      <c r="K31" s="5"/>
      <c r="L31" s="5"/>
      <c r="M31" s="5"/>
      <c r="N31" s="5"/>
      <c r="O31" s="5">
        <f t="shared" si="4"/>
        <v>0.15644669144563714</v>
      </c>
      <c r="P31" s="5">
        <f>Bund!AA31*'Anteile Bestandserwerb'!C31</f>
        <v>0.15644669144563714</v>
      </c>
      <c r="Q31" s="5">
        <f>Länder!L30*'Anteile Bestandserwerb'!C31</f>
        <v>0</v>
      </c>
      <c r="R31" s="5">
        <f t="shared" si="9"/>
        <v>0.48172319409089498</v>
      </c>
      <c r="S31" s="5">
        <f>Mindereinnahmen!P31*'Anteile Bestandserwerb'!C31</f>
        <v>0.24086159704544749</v>
      </c>
      <c r="T31" s="5">
        <f>Mindereinnahmen!Q31*'Anteile Bestandserwerb'!C31</f>
        <v>0.24086159704544749</v>
      </c>
      <c r="U31" s="5">
        <f t="shared" si="12"/>
        <v>0.23484005711931133</v>
      </c>
      <c r="V31" s="5">
        <f>Mindereinnahmen!AF31*'Anteile Bestandserwerb'!C31</f>
        <v>0.11742002855965566</v>
      </c>
      <c r="W31" s="5">
        <f>Mindereinnahmen!AG31*'Anteile Bestandserwerb'!C31</f>
        <v>0.11742002855965566</v>
      </c>
      <c r="X31" s="5">
        <f t="shared" si="5"/>
        <v>0.77075711054543206</v>
      </c>
      <c r="Y31" s="5">
        <f>Mindereinnahmen!AN31*'Anteile Bestandserwerb'!C31</f>
        <v>0.38537855527271603</v>
      </c>
      <c r="Z31" s="5">
        <f>Mindereinnahmen!AO31*'Anteile Bestandserwerb'!C31</f>
        <v>0.38537855527271603</v>
      </c>
      <c r="AA31" s="5">
        <f t="shared" si="6"/>
        <v>0</v>
      </c>
      <c r="AB31" s="5">
        <f>Mindereinnahmen!BL31*'Anteile Bestandserwerb'!C31</f>
        <v>0</v>
      </c>
      <c r="AC31" s="5">
        <f>Mindereinnahmen!BM31*'Anteile Bestandserwerb'!C31</f>
        <v>0</v>
      </c>
      <c r="AD31" s="5">
        <f t="shared" si="7"/>
        <v>0</v>
      </c>
      <c r="AE31" s="5">
        <f>Mindereinnahmen!BP31*'Anteile Bestandserwerb'!G31</f>
        <v>0</v>
      </c>
      <c r="AF31" s="5">
        <f>Mindereinnahmen!BQ31*'Anteile Bestandserwerb'!G31</f>
        <v>0</v>
      </c>
      <c r="AG31" s="5">
        <f t="shared" si="8"/>
        <v>0</v>
      </c>
      <c r="AH31" s="5">
        <f>Mindereinnahmen!BT31*'Anteile Bestandserwerb'!O31</f>
        <v>0</v>
      </c>
      <c r="AI31" s="5">
        <f>Mindereinnahmen!BU31*'Anteile Bestandserwerb'!O31</f>
        <v>0</v>
      </c>
    </row>
    <row r="32" spans="2:35" x14ac:dyDescent="0.4">
      <c r="B32" s="1">
        <v>1992</v>
      </c>
      <c r="C32" s="4">
        <f t="shared" si="1"/>
        <v>1.8604858172252263</v>
      </c>
      <c r="D32" s="4">
        <f t="shared" si="10"/>
        <v>1.0265025374553645</v>
      </c>
      <c r="E32" s="4">
        <f t="shared" si="11"/>
        <v>0.83398327976986197</v>
      </c>
      <c r="F32" s="5">
        <f t="shared" si="2"/>
        <v>0</v>
      </c>
      <c r="G32" s="5">
        <f>Bund!I32*'Anteile Bestandserwerb'!D32</f>
        <v>0</v>
      </c>
      <c r="H32" s="5"/>
      <c r="I32" s="5">
        <f t="shared" si="3"/>
        <v>2.9101748254785249E-2</v>
      </c>
      <c r="J32" s="5">
        <f>Bund!AJ32*'Anteile Bestandserwerb'!C32</f>
        <v>2.9101748254785249E-2</v>
      </c>
      <c r="K32" s="5"/>
      <c r="L32" s="5"/>
      <c r="M32" s="5"/>
      <c r="N32" s="5"/>
      <c r="O32" s="5">
        <f t="shared" si="4"/>
        <v>0.16341750943071714</v>
      </c>
      <c r="P32" s="5">
        <f>Bund!AA32*'Anteile Bestandserwerb'!C32</f>
        <v>0.16341750943071714</v>
      </c>
      <c r="Q32" s="5">
        <f>Länder!L31*'Anteile Bestandserwerb'!C32</f>
        <v>0</v>
      </c>
      <c r="R32" s="5">
        <f t="shared" si="9"/>
        <v>0.35406654765680778</v>
      </c>
      <c r="S32" s="5">
        <f>Mindereinnahmen!P32*'Anteile Bestandserwerb'!C32</f>
        <v>0.17703327382840389</v>
      </c>
      <c r="T32" s="5">
        <f>Mindereinnahmen!Q32*'Anteile Bestandserwerb'!C32</f>
        <v>0.17703327382840389</v>
      </c>
      <c r="U32" s="5">
        <f t="shared" si="12"/>
        <v>0.30228130429203659</v>
      </c>
      <c r="V32" s="5">
        <f>Mindereinnahmen!AF32*'Anteile Bestandserwerb'!C32</f>
        <v>0.1511406521460183</v>
      </c>
      <c r="W32" s="5">
        <f>Mindereinnahmen!AG32*'Anteile Bestandserwerb'!C32</f>
        <v>0.1511406521460183</v>
      </c>
      <c r="X32" s="5">
        <f t="shared" si="5"/>
        <v>1.0116187075908796</v>
      </c>
      <c r="Y32" s="5">
        <f>Mindereinnahmen!AN32*'Anteile Bestandserwerb'!C32</f>
        <v>0.50580935379543979</v>
      </c>
      <c r="Z32" s="5">
        <f>Mindereinnahmen!AO32*'Anteile Bestandserwerb'!C32</f>
        <v>0.50580935379543979</v>
      </c>
      <c r="AA32" s="5">
        <f t="shared" si="6"/>
        <v>0</v>
      </c>
      <c r="AB32" s="5">
        <f>Mindereinnahmen!BL32*'Anteile Bestandserwerb'!C32</f>
        <v>0</v>
      </c>
      <c r="AC32" s="5">
        <f>Mindereinnahmen!BM32*'Anteile Bestandserwerb'!C32</f>
        <v>0</v>
      </c>
      <c r="AD32" s="5">
        <f t="shared" si="7"/>
        <v>0</v>
      </c>
      <c r="AE32" s="5">
        <f>Mindereinnahmen!BP32*'Anteile Bestandserwerb'!G32</f>
        <v>0</v>
      </c>
      <c r="AF32" s="5">
        <f>Mindereinnahmen!BQ32*'Anteile Bestandserwerb'!G32</f>
        <v>0</v>
      </c>
      <c r="AG32" s="5">
        <f t="shared" si="8"/>
        <v>0</v>
      </c>
      <c r="AH32" s="5">
        <f>Mindereinnahmen!BT32*'Anteile Bestandserwerb'!O32</f>
        <v>0</v>
      </c>
      <c r="AI32" s="5">
        <f>Mindereinnahmen!BU32*'Anteile Bestandserwerb'!O32</f>
        <v>0</v>
      </c>
    </row>
    <row r="33" spans="2:35" x14ac:dyDescent="0.4">
      <c r="B33" s="1">
        <v>1993</v>
      </c>
      <c r="C33" s="4">
        <f t="shared" si="1"/>
        <v>2.2317102115892125</v>
      </c>
      <c r="D33" s="4">
        <f t="shared" si="10"/>
        <v>1.2092527321312883</v>
      </c>
      <c r="E33" s="4">
        <f t="shared" si="11"/>
        <v>1.0224574794579246</v>
      </c>
      <c r="F33" s="5">
        <f t="shared" si="2"/>
        <v>0</v>
      </c>
      <c r="G33" s="5">
        <f>Bund!I33*'Anteile Bestandserwerb'!D33</f>
        <v>0</v>
      </c>
      <c r="H33" s="5"/>
      <c r="I33" s="5">
        <f t="shared" si="3"/>
        <v>2.1677543734090279E-2</v>
      </c>
      <c r="J33" s="5">
        <f>Bund!AJ33*'Anteile Bestandserwerb'!C33</f>
        <v>2.1677543734090279E-2</v>
      </c>
      <c r="K33" s="5"/>
      <c r="L33" s="5"/>
      <c r="M33" s="5"/>
      <c r="N33" s="5"/>
      <c r="O33" s="5">
        <f t="shared" si="4"/>
        <v>0.16511770893927327</v>
      </c>
      <c r="P33" s="5">
        <f>Bund!AA33*'Anteile Bestandserwerb'!C33</f>
        <v>0.16511770893927327</v>
      </c>
      <c r="Q33" s="5">
        <f>Länder!L32*'Anteile Bestandserwerb'!C33</f>
        <v>0</v>
      </c>
      <c r="R33" s="5">
        <f t="shared" si="9"/>
        <v>0.13006526240454164</v>
      </c>
      <c r="S33" s="5">
        <f>Mindereinnahmen!P33*'Anteile Bestandserwerb'!C33</f>
        <v>6.5032631202270819E-2</v>
      </c>
      <c r="T33" s="5">
        <f>Mindereinnahmen!Q33*'Anteile Bestandserwerb'!C33</f>
        <v>6.5032631202270819E-2</v>
      </c>
      <c r="U33" s="5">
        <f t="shared" si="12"/>
        <v>0.39742163512498835</v>
      </c>
      <c r="V33" s="5">
        <f>Mindereinnahmen!AF33*'Anteile Bestandserwerb'!C33</f>
        <v>0.19871081756249417</v>
      </c>
      <c r="W33" s="5">
        <f>Mindereinnahmen!AG33*'Anteile Bestandserwerb'!C33</f>
        <v>0.19871081756249417</v>
      </c>
      <c r="X33" s="5">
        <f t="shared" si="5"/>
        <v>1.5174280613863191</v>
      </c>
      <c r="Y33" s="5">
        <f>Mindereinnahmen!AN33*'Anteile Bestandserwerb'!C33</f>
        <v>0.75871403069315957</v>
      </c>
      <c r="Z33" s="5">
        <f>Mindereinnahmen!AO33*'Anteile Bestandserwerb'!C33</f>
        <v>0.75871403069315957</v>
      </c>
      <c r="AA33" s="5">
        <f t="shared" si="6"/>
        <v>0</v>
      </c>
      <c r="AB33" s="5">
        <f>Mindereinnahmen!BL33*'Anteile Bestandserwerb'!C33</f>
        <v>0</v>
      </c>
      <c r="AC33" s="5">
        <f>Mindereinnahmen!BM33*'Anteile Bestandserwerb'!C33</f>
        <v>0</v>
      </c>
      <c r="AD33" s="5">
        <f t="shared" si="7"/>
        <v>0</v>
      </c>
      <c r="AE33" s="5">
        <f>Mindereinnahmen!BP33*'Anteile Bestandserwerb'!G33</f>
        <v>0</v>
      </c>
      <c r="AF33" s="5">
        <f>Mindereinnahmen!BQ33*'Anteile Bestandserwerb'!G33</f>
        <v>0</v>
      </c>
      <c r="AG33" s="5">
        <f t="shared" si="8"/>
        <v>0</v>
      </c>
      <c r="AH33" s="5">
        <f>Mindereinnahmen!BT33*'Anteile Bestandserwerb'!O33</f>
        <v>0</v>
      </c>
      <c r="AI33" s="5">
        <f>Mindereinnahmen!BU33*'Anteile Bestandserwerb'!O33</f>
        <v>0</v>
      </c>
    </row>
    <row r="34" spans="2:35" x14ac:dyDescent="0.4">
      <c r="B34" s="1">
        <v>1994</v>
      </c>
      <c r="C34" s="4">
        <f t="shared" si="1"/>
        <v>1.7907225228039763</v>
      </c>
      <c r="D34" s="4">
        <f t="shared" si="10"/>
        <v>0.94948834615282252</v>
      </c>
      <c r="E34" s="4">
        <f t="shared" si="11"/>
        <v>0.84123417665115374</v>
      </c>
      <c r="F34" s="5">
        <f t="shared" si="2"/>
        <v>0</v>
      </c>
      <c r="G34" s="5">
        <f>Bund!I34*'Anteile Bestandserwerb'!D34</f>
        <v>0</v>
      </c>
      <c r="H34" s="5"/>
      <c r="I34" s="5">
        <f t="shared" si="3"/>
        <v>6.4044683852222117E-3</v>
      </c>
      <c r="J34" s="5">
        <f>Bund!AJ34*'Anteile Bestandserwerb'!C34</f>
        <v>6.4044683852222117E-3</v>
      </c>
      <c r="K34" s="5"/>
      <c r="L34" s="5"/>
      <c r="M34" s="5"/>
      <c r="N34" s="5"/>
      <c r="O34" s="5">
        <f t="shared" si="4"/>
        <v>0.10184970111644644</v>
      </c>
      <c r="P34" s="5">
        <f>Bund!AA34*'Anteile Bestandserwerb'!C34</f>
        <v>0.10184970111644644</v>
      </c>
      <c r="Q34" s="5">
        <f>Länder!L33*'Anteile Bestandserwerb'!C34</f>
        <v>0</v>
      </c>
      <c r="R34" s="5">
        <f t="shared" si="9"/>
        <v>1.7617469668086992E-2</v>
      </c>
      <c r="S34" s="5">
        <f>Mindereinnahmen!P34*'Anteile Bestandserwerb'!C34</f>
        <v>8.8087348340434961E-3</v>
      </c>
      <c r="T34" s="5">
        <f>Mindereinnahmen!Q34*'Anteile Bestandserwerb'!C34</f>
        <v>8.8087348340434961E-3</v>
      </c>
      <c r="U34" s="5">
        <f t="shared" si="12"/>
        <v>0.33473192369365279</v>
      </c>
      <c r="V34" s="5">
        <f>Mindereinnahmen!AF34*'Anteile Bestandserwerb'!C34</f>
        <v>0.16736596184682639</v>
      </c>
      <c r="W34" s="5">
        <f>Mindereinnahmen!AG34*'Anteile Bestandserwerb'!C34</f>
        <v>0.16736596184682639</v>
      </c>
      <c r="X34" s="5">
        <f t="shared" si="5"/>
        <v>1.3301189599405678</v>
      </c>
      <c r="Y34" s="5">
        <f>Mindereinnahmen!AN34*'Anteile Bestandserwerb'!C34</f>
        <v>0.66505947997028392</v>
      </c>
      <c r="Z34" s="5">
        <f>Mindereinnahmen!AO34*'Anteile Bestandserwerb'!C34</f>
        <v>0.66505947997028392</v>
      </c>
      <c r="AA34" s="5">
        <f t="shared" si="6"/>
        <v>0</v>
      </c>
      <c r="AB34" s="5">
        <f>Mindereinnahmen!BL34*'Anteile Bestandserwerb'!C34</f>
        <v>0</v>
      </c>
      <c r="AC34" s="5">
        <f>Mindereinnahmen!BM34*'Anteile Bestandserwerb'!C34</f>
        <v>0</v>
      </c>
      <c r="AD34" s="5">
        <f t="shared" si="7"/>
        <v>0</v>
      </c>
      <c r="AE34" s="5">
        <f>Mindereinnahmen!BP34*'Anteile Bestandserwerb'!G34</f>
        <v>0</v>
      </c>
      <c r="AF34" s="5">
        <f>Mindereinnahmen!BQ34*'Anteile Bestandserwerb'!G34</f>
        <v>0</v>
      </c>
      <c r="AG34" s="5">
        <f t="shared" si="8"/>
        <v>0</v>
      </c>
      <c r="AH34" s="5">
        <f>Mindereinnahmen!BT34*'Anteile Bestandserwerb'!O34</f>
        <v>0</v>
      </c>
      <c r="AI34" s="5">
        <f>Mindereinnahmen!BU34*'Anteile Bestandserwerb'!O34</f>
        <v>0</v>
      </c>
    </row>
    <row r="35" spans="2:35" x14ac:dyDescent="0.4">
      <c r="B35" s="1">
        <v>1995</v>
      </c>
      <c r="C35" s="4">
        <f t="shared" si="1"/>
        <v>1.9328022340683719</v>
      </c>
      <c r="D35" s="4">
        <f t="shared" si="10"/>
        <v>1.0070042030104005</v>
      </c>
      <c r="E35" s="4">
        <f t="shared" si="11"/>
        <v>0.92579803105797132</v>
      </c>
      <c r="F35" s="5">
        <f t="shared" si="2"/>
        <v>0</v>
      </c>
      <c r="G35" s="5">
        <f>Bund!I35*'Anteile Bestandserwerb'!D35</f>
        <v>0</v>
      </c>
      <c r="H35" s="5"/>
      <c r="I35" s="5">
        <f t="shared" si="3"/>
        <v>3.1089652355447632E-4</v>
      </c>
      <c r="J35" s="5">
        <f>Bund!AJ35*'Anteile Bestandserwerb'!C35</f>
        <v>3.1089652355447632E-4</v>
      </c>
      <c r="K35" s="5"/>
      <c r="L35" s="5"/>
      <c r="M35" s="5"/>
      <c r="N35" s="5"/>
      <c r="O35" s="5">
        <f t="shared" si="4"/>
        <v>8.089527542887473E-2</v>
      </c>
      <c r="P35" s="5">
        <f>Bund!AA35*'Anteile Bestandserwerb'!C35</f>
        <v>8.089527542887473E-2</v>
      </c>
      <c r="Q35" s="5">
        <f>Länder!L34*'Anteile Bestandserwerb'!C35</f>
        <v>0</v>
      </c>
      <c r="R35" s="5">
        <f t="shared" si="9"/>
        <v>1.2332228767660894E-2</v>
      </c>
      <c r="S35" s="5">
        <f>Mindereinnahmen!P35*'Anteile Bestandserwerb'!C35</f>
        <v>6.1661143838304469E-3</v>
      </c>
      <c r="T35" s="5">
        <f>Mindereinnahmen!Q35*'Anteile Bestandserwerb'!C35</f>
        <v>6.1661143838304469E-3</v>
      </c>
      <c r="U35" s="5">
        <f t="shared" si="12"/>
        <v>0.41224879023323557</v>
      </c>
      <c r="V35" s="5">
        <f>Mindereinnahmen!AF35*'Anteile Bestandserwerb'!C35</f>
        <v>0.20612439511661779</v>
      </c>
      <c r="W35" s="5">
        <f>Mindereinnahmen!AG35*'Anteile Bestandserwerb'!C35</f>
        <v>0.20612439511661779</v>
      </c>
      <c r="X35" s="5">
        <f t="shared" si="5"/>
        <v>1.4270150431150461</v>
      </c>
      <c r="Y35" s="5">
        <f>Mindereinnahmen!AN35*'Anteile Bestandserwerb'!C35</f>
        <v>0.71350752155752306</v>
      </c>
      <c r="Z35" s="5">
        <f>Mindereinnahmen!AO35*'Anteile Bestandserwerb'!C35</f>
        <v>0.71350752155752306</v>
      </c>
      <c r="AA35" s="5">
        <f t="shared" si="6"/>
        <v>0</v>
      </c>
      <c r="AB35" s="5">
        <f>Mindereinnahmen!BL35*'Anteile Bestandserwerb'!C35</f>
        <v>0</v>
      </c>
      <c r="AC35" s="5">
        <f>Mindereinnahmen!BM35*'Anteile Bestandserwerb'!C35</f>
        <v>0</v>
      </c>
      <c r="AD35" s="5">
        <f t="shared" si="7"/>
        <v>0</v>
      </c>
      <c r="AE35" s="5">
        <f>Mindereinnahmen!BP35*'Anteile Bestandserwerb'!G35</f>
        <v>0</v>
      </c>
      <c r="AF35" s="5">
        <f>Mindereinnahmen!BQ35*'Anteile Bestandserwerb'!G35</f>
        <v>0</v>
      </c>
      <c r="AG35" s="5">
        <f t="shared" si="8"/>
        <v>0</v>
      </c>
      <c r="AH35" s="5">
        <f>Mindereinnahmen!BT35*'Anteile Bestandserwerb'!O35</f>
        <v>0</v>
      </c>
      <c r="AI35" s="5">
        <f>Mindereinnahmen!BU35*'Anteile Bestandserwerb'!O35</f>
        <v>0</v>
      </c>
    </row>
    <row r="36" spans="2:35" x14ac:dyDescent="0.4">
      <c r="B36" s="1">
        <v>1996</v>
      </c>
      <c r="C36" s="4">
        <f t="shared" si="1"/>
        <v>2.2080177377167622</v>
      </c>
      <c r="D36" s="4">
        <f t="shared" si="10"/>
        <v>1.1355752292166124</v>
      </c>
      <c r="E36" s="4">
        <f t="shared" si="11"/>
        <v>1.0724425085001499</v>
      </c>
      <c r="F36" s="5">
        <f t="shared" si="2"/>
        <v>0</v>
      </c>
      <c r="G36" s="5">
        <f>Bund!I36*'Anteile Bestandserwerb'!D36</f>
        <v>0</v>
      </c>
      <c r="H36" s="5"/>
      <c r="I36" s="5">
        <f t="shared" si="3"/>
        <v>0</v>
      </c>
      <c r="J36" s="5">
        <f>Bund!AJ36*'Anteile Bestandserwerb'!C36</f>
        <v>0</v>
      </c>
      <c r="K36" s="5"/>
      <c r="L36" s="5"/>
      <c r="M36" s="5"/>
      <c r="N36" s="5"/>
      <c r="O36" s="5">
        <f t="shared" si="4"/>
        <v>6.3132720716462309E-2</v>
      </c>
      <c r="P36" s="5">
        <f>Bund!AA36*'Anteile Bestandserwerb'!C36</f>
        <v>6.3132720716462309E-2</v>
      </c>
      <c r="Q36" s="5">
        <f>Länder!L35*'Anteile Bestandserwerb'!C36</f>
        <v>0</v>
      </c>
      <c r="R36" s="5">
        <f t="shared" si="9"/>
        <v>1.4093975734469593E-2</v>
      </c>
      <c r="S36" s="5">
        <f>Mindereinnahmen!P36*'Anteile Bestandserwerb'!C36</f>
        <v>7.0469878672347963E-3</v>
      </c>
      <c r="T36" s="5">
        <f>Mindereinnahmen!Q36*'Anteile Bestandserwerb'!C36</f>
        <v>7.0469878672347963E-3</v>
      </c>
      <c r="U36" s="5">
        <f t="shared" si="12"/>
        <v>0.40696354933280948</v>
      </c>
      <c r="V36" s="5">
        <f>Mindereinnahmen!AF36*'Anteile Bestandserwerb'!C36</f>
        <v>0.20348177466640474</v>
      </c>
      <c r="W36" s="5">
        <f>Mindereinnahmen!AG36*'Anteile Bestandserwerb'!C36</f>
        <v>0.20348177466640474</v>
      </c>
      <c r="X36" s="5">
        <f t="shared" si="5"/>
        <v>1.532719861123568</v>
      </c>
      <c r="Y36" s="5">
        <f>Mindereinnahmen!AN36*'Anteile Bestandserwerb'!C36</f>
        <v>0.76635993056178398</v>
      </c>
      <c r="Z36" s="5">
        <f>Mindereinnahmen!AO36*'Anteile Bestandserwerb'!C36</f>
        <v>0.76635993056178398</v>
      </c>
      <c r="AA36" s="5">
        <f t="shared" si="6"/>
        <v>6.1661143838304455E-2</v>
      </c>
      <c r="AB36" s="5">
        <f>Mindereinnahmen!BL36*'Anteile Bestandserwerb'!C36</f>
        <v>3.0830571919152228E-2</v>
      </c>
      <c r="AC36" s="5">
        <f>Mindereinnahmen!BM36*'Anteile Bestandserwerb'!C36</f>
        <v>3.0830571919152228E-2</v>
      </c>
      <c r="AD36" s="5">
        <f t="shared" si="7"/>
        <v>7.6196132749839662E-2</v>
      </c>
      <c r="AE36" s="5">
        <f>Mindereinnahmen!BP36*'Anteile Bestandserwerb'!G36</f>
        <v>3.8098066374919831E-2</v>
      </c>
      <c r="AF36" s="5">
        <f>Mindereinnahmen!BQ36*'Anteile Bestandserwerb'!G36</f>
        <v>3.8098066374919831E-2</v>
      </c>
      <c r="AG36" s="5">
        <f t="shared" si="8"/>
        <v>5.3250354221308881E-2</v>
      </c>
      <c r="AH36" s="5">
        <f>Mindereinnahmen!BT36*'Anteile Bestandserwerb'!O36</f>
        <v>2.662517711065444E-2</v>
      </c>
      <c r="AI36" s="5">
        <f>Mindereinnahmen!BU36*'Anteile Bestandserwerb'!O36</f>
        <v>2.662517711065444E-2</v>
      </c>
    </row>
    <row r="37" spans="2:35" x14ac:dyDescent="0.4">
      <c r="B37" s="1">
        <v>1997</v>
      </c>
      <c r="C37" s="4">
        <f t="shared" si="1"/>
        <v>2.8340054576743641</v>
      </c>
      <c r="D37" s="4">
        <f t="shared" si="10"/>
        <v>1.4663834599950847</v>
      </c>
      <c r="E37" s="4">
        <f t="shared" si="11"/>
        <v>1.3676219976792794</v>
      </c>
      <c r="F37" s="5">
        <f t="shared" si="2"/>
        <v>0</v>
      </c>
      <c r="G37" s="5">
        <f>Bund!I37*'Anteile Bestandserwerb'!D37</f>
        <v>0</v>
      </c>
      <c r="H37" s="5"/>
      <c r="I37" s="5">
        <f t="shared" si="3"/>
        <v>0</v>
      </c>
      <c r="J37" s="5">
        <f>Bund!AJ37*'Anteile Bestandserwerb'!C37</f>
        <v>0</v>
      </c>
      <c r="K37" s="5"/>
      <c r="L37" s="5"/>
      <c r="M37" s="5"/>
      <c r="N37" s="5"/>
      <c r="O37" s="5">
        <f t="shared" si="4"/>
        <v>9.8761462315805293E-2</v>
      </c>
      <c r="P37" s="5">
        <f>Bund!AA37*'Anteile Bestandserwerb'!C37</f>
        <v>9.8761462315805293E-2</v>
      </c>
      <c r="Q37" s="5">
        <f>Länder!L36*'Anteile Bestandserwerb'!C37</f>
        <v>0</v>
      </c>
      <c r="R37" s="5">
        <f t="shared" si="9"/>
        <v>1.5855722701278288E-2</v>
      </c>
      <c r="S37" s="5">
        <f>Mindereinnahmen!P37*'Anteile Bestandserwerb'!C37</f>
        <v>7.927861350639144E-3</v>
      </c>
      <c r="T37" s="5">
        <f>Mindereinnahmen!Q37*'Anteile Bestandserwerb'!C37</f>
        <v>7.927861350639144E-3</v>
      </c>
      <c r="U37" s="5">
        <f t="shared" si="12"/>
        <v>0.37701385089706158</v>
      </c>
      <c r="V37" s="5">
        <f>Mindereinnahmen!AF37*'Anteile Bestandserwerb'!C37</f>
        <v>0.18850692544853079</v>
      </c>
      <c r="W37" s="5">
        <f>Mindereinnahmen!AG37*'Anteile Bestandserwerb'!C37</f>
        <v>0.18850692544853079</v>
      </c>
      <c r="X37" s="5">
        <f t="shared" si="5"/>
        <v>1.3653538992767418</v>
      </c>
      <c r="Y37" s="5">
        <f>Mindereinnahmen!AN37*'Anteile Bestandserwerb'!C37</f>
        <v>0.68267694963837089</v>
      </c>
      <c r="Z37" s="5">
        <f>Mindereinnahmen!AO37*'Anteile Bestandserwerb'!C37</f>
        <v>0.68267694963837089</v>
      </c>
      <c r="AA37" s="5">
        <f t="shared" si="6"/>
        <v>0.40520180236600079</v>
      </c>
      <c r="AB37" s="5">
        <f>Mindereinnahmen!BL37*'Anteile Bestandserwerb'!C37</f>
        <v>0.20260090118300039</v>
      </c>
      <c r="AC37" s="5">
        <f>Mindereinnahmen!BM37*'Anteile Bestandserwerb'!C37</f>
        <v>0.20260090118300039</v>
      </c>
      <c r="AD37" s="5">
        <f t="shared" si="7"/>
        <v>0.35041303210141489</v>
      </c>
      <c r="AE37" s="5">
        <f>Mindereinnahmen!BP37*'Anteile Bestandserwerb'!G37</f>
        <v>0.17520651605070744</v>
      </c>
      <c r="AF37" s="5">
        <f>Mindereinnahmen!BQ37*'Anteile Bestandserwerb'!G37</f>
        <v>0.17520651605070744</v>
      </c>
      <c r="AG37" s="5">
        <f t="shared" si="8"/>
        <v>0.22140568801606111</v>
      </c>
      <c r="AH37" s="5">
        <f>Mindereinnahmen!BT37*'Anteile Bestandserwerb'!O37</f>
        <v>0.11070284400803056</v>
      </c>
      <c r="AI37" s="5">
        <f>Mindereinnahmen!BU37*'Anteile Bestandserwerb'!O37</f>
        <v>0.11070284400803056</v>
      </c>
    </row>
    <row r="38" spans="2:35" x14ac:dyDescent="0.4">
      <c r="B38" s="1">
        <v>1998</v>
      </c>
      <c r="C38" s="4">
        <f t="shared" si="1"/>
        <v>3.1628514242259342</v>
      </c>
      <c r="D38" s="4">
        <f t="shared" si="10"/>
        <v>1.6465136698557958</v>
      </c>
      <c r="E38" s="4">
        <f t="shared" si="11"/>
        <v>1.5163377543701382</v>
      </c>
      <c r="F38" s="5">
        <f t="shared" si="2"/>
        <v>0</v>
      </c>
      <c r="G38" s="5">
        <f>Bund!I38*'Anteile Bestandserwerb'!D38</f>
        <v>0</v>
      </c>
      <c r="H38" s="5"/>
      <c r="I38" s="5">
        <f t="shared" si="3"/>
        <v>0</v>
      </c>
      <c r="J38" s="5">
        <f>Bund!AJ38*'Anteile Bestandserwerb'!C38</f>
        <v>0</v>
      </c>
      <c r="K38" s="5"/>
      <c r="L38" s="5"/>
      <c r="M38" s="5"/>
      <c r="N38" s="5"/>
      <c r="O38" s="5">
        <f t="shared" si="4"/>
        <v>0.1301759154856576</v>
      </c>
      <c r="P38" s="5">
        <f>Bund!AA38*'Anteile Bestandserwerb'!C38</f>
        <v>0.1301759154856576</v>
      </c>
      <c r="Q38" s="5">
        <f>Länder!L37*'Anteile Bestandserwerb'!C38</f>
        <v>0</v>
      </c>
      <c r="R38" s="5">
        <f t="shared" si="9"/>
        <v>1.746913927420413E-2</v>
      </c>
      <c r="S38" s="5">
        <f>Mindereinnahmen!P38*'Anteile Bestandserwerb'!C38</f>
        <v>8.7345696371020649E-3</v>
      </c>
      <c r="T38" s="5">
        <f>Mindereinnahmen!Q38*'Anteile Bestandserwerb'!C38</f>
        <v>8.7345696371020649E-3</v>
      </c>
      <c r="U38" s="5">
        <f t="shared" si="12"/>
        <v>0.33191364620987845</v>
      </c>
      <c r="V38" s="5">
        <f>Mindereinnahmen!AF38*'Anteile Bestandserwerb'!C38</f>
        <v>0.16595682310493923</v>
      </c>
      <c r="W38" s="5">
        <f>Mindereinnahmen!AG38*'Anteile Bestandserwerb'!C38</f>
        <v>0.16595682310493923</v>
      </c>
      <c r="X38" s="5">
        <f t="shared" si="5"/>
        <v>1.1791669010087789</v>
      </c>
      <c r="Y38" s="5">
        <f>Mindereinnahmen!AN38*'Anteile Bestandserwerb'!C38</f>
        <v>0.58958345050438943</v>
      </c>
      <c r="Z38" s="5">
        <f>Mindereinnahmen!AO38*'Anteile Bestandserwerb'!C38</f>
        <v>0.58958345050438943</v>
      </c>
      <c r="AA38" s="5">
        <f t="shared" si="6"/>
        <v>0.40179020330669502</v>
      </c>
      <c r="AB38" s="5">
        <f>Mindereinnahmen!BL38*'Anteile Bestandserwerb'!C38</f>
        <v>0.20089510165334751</v>
      </c>
      <c r="AC38" s="5">
        <f>Mindereinnahmen!BM38*'Anteile Bestandserwerb'!C38</f>
        <v>0.20089510165334751</v>
      </c>
      <c r="AD38" s="5">
        <f t="shared" si="7"/>
        <v>0.67323064622663054</v>
      </c>
      <c r="AE38" s="5">
        <f>Mindereinnahmen!BP38*'Anteile Bestandserwerb'!G38</f>
        <v>0.33661532311331527</v>
      </c>
      <c r="AF38" s="5">
        <f>Mindereinnahmen!BQ38*'Anteile Bestandserwerb'!G38</f>
        <v>0.33661532311331527</v>
      </c>
      <c r="AG38" s="5">
        <f t="shared" si="8"/>
        <v>0.42910497271408943</v>
      </c>
      <c r="AH38" s="5">
        <f>Mindereinnahmen!BT38*'Anteile Bestandserwerb'!O38</f>
        <v>0.21455248635704471</v>
      </c>
      <c r="AI38" s="5">
        <f>Mindereinnahmen!BU38*'Anteile Bestandserwerb'!O38</f>
        <v>0.21455248635704471</v>
      </c>
    </row>
    <row r="39" spans="2:35" x14ac:dyDescent="0.4">
      <c r="B39" s="1">
        <v>1999</v>
      </c>
      <c r="C39" s="4">
        <f t="shared" si="1"/>
        <v>3.4648528517101536</v>
      </c>
      <c r="D39" s="4">
        <f t="shared" si="10"/>
        <v>1.817481327815861</v>
      </c>
      <c r="E39" s="4">
        <f t="shared" si="11"/>
        <v>1.6473715238942925</v>
      </c>
      <c r="F39" s="5">
        <f t="shared" si="2"/>
        <v>0</v>
      </c>
      <c r="G39" s="5">
        <f>Bund!I39*'Anteile Bestandserwerb'!D39</f>
        <v>0</v>
      </c>
      <c r="H39" s="5"/>
      <c r="I39" s="5">
        <f t="shared" si="3"/>
        <v>0</v>
      </c>
      <c r="J39" s="5">
        <f>Bund!AJ39*'Anteile Bestandserwerb'!C39</f>
        <v>0</v>
      </c>
      <c r="K39" s="5"/>
      <c r="L39" s="5"/>
      <c r="M39" s="5"/>
      <c r="N39" s="5"/>
      <c r="O39" s="5">
        <f t="shared" si="4"/>
        <v>0.17010980392156863</v>
      </c>
      <c r="P39" s="5">
        <f>Bund!AA39*'Anteile Bestandserwerb'!C39</f>
        <v>0.17010980392156863</v>
      </c>
      <c r="Q39" s="5">
        <f>Länder!L38*'Anteile Bestandserwerb'!C39</f>
        <v>0</v>
      </c>
      <c r="R39" s="5">
        <f t="shared" si="9"/>
        <v>1.5716666666666664E-2</v>
      </c>
      <c r="S39" s="5">
        <f>Mindereinnahmen!P39*'Anteile Bestandserwerb'!C39</f>
        <v>7.8583333333333318E-3</v>
      </c>
      <c r="T39" s="5">
        <f>Mindereinnahmen!Q39*'Anteile Bestandserwerb'!C39</f>
        <v>7.8583333333333318E-3</v>
      </c>
      <c r="U39" s="5">
        <f t="shared" si="12"/>
        <v>0.27948333333333325</v>
      </c>
      <c r="V39" s="5">
        <f>Mindereinnahmen!AF39*'Anteile Bestandserwerb'!C39</f>
        <v>0.13974166666666663</v>
      </c>
      <c r="W39" s="5">
        <f>Mindereinnahmen!AG39*'Anteile Bestandserwerb'!C39</f>
        <v>0.13974166666666663</v>
      </c>
      <c r="X39" s="5">
        <f t="shared" si="5"/>
        <v>1.0919666666666665</v>
      </c>
      <c r="Y39" s="5">
        <f>Mindereinnahmen!AN39*'Anteile Bestandserwerb'!C39</f>
        <v>0.54598333333333327</v>
      </c>
      <c r="Z39" s="5">
        <f>Mindereinnahmen!AO39*'Anteile Bestandserwerb'!C39</f>
        <v>0.54598333333333327</v>
      </c>
      <c r="AA39" s="5">
        <f t="shared" si="6"/>
        <v>0.22720833333333332</v>
      </c>
      <c r="AB39" s="5">
        <f>Mindereinnahmen!BL39*'Anteile Bestandserwerb'!C39</f>
        <v>0.11360416666666666</v>
      </c>
      <c r="AC39" s="5">
        <f>Mindereinnahmen!BM39*'Anteile Bestandserwerb'!C39</f>
        <v>0.11360416666666666</v>
      </c>
      <c r="AD39" s="5">
        <f t="shared" si="7"/>
        <v>1.0152507240882551</v>
      </c>
      <c r="AE39" s="5">
        <f>Mindereinnahmen!BP39*'Anteile Bestandserwerb'!G39</f>
        <v>0.50762536204412756</v>
      </c>
      <c r="AF39" s="5">
        <f>Mindereinnahmen!BQ39*'Anteile Bestandserwerb'!G39</f>
        <v>0.50762536204412756</v>
      </c>
      <c r="AG39" s="5">
        <f t="shared" si="8"/>
        <v>0.66511732370032983</v>
      </c>
      <c r="AH39" s="5">
        <f>Mindereinnahmen!BT39*'Anteile Bestandserwerb'!O39</f>
        <v>0.33255866185016492</v>
      </c>
      <c r="AI39" s="5">
        <f>Mindereinnahmen!BU39*'Anteile Bestandserwerb'!O39</f>
        <v>0.33255866185016492</v>
      </c>
    </row>
    <row r="40" spans="2:35" x14ac:dyDescent="0.4">
      <c r="B40" s="1">
        <v>2000</v>
      </c>
      <c r="C40" s="4">
        <f t="shared" si="1"/>
        <v>3.2427527918043468</v>
      </c>
      <c r="D40" s="4">
        <f t="shared" si="10"/>
        <v>1.7119381606080559</v>
      </c>
      <c r="E40" s="4">
        <f t="shared" si="11"/>
        <v>1.5308146311962911</v>
      </c>
      <c r="F40" s="5">
        <f t="shared" si="2"/>
        <v>0</v>
      </c>
      <c r="G40" s="5">
        <f>Bund!I40*'Anteile Bestandserwerb'!D40</f>
        <v>0</v>
      </c>
      <c r="H40" s="5"/>
      <c r="I40" s="5">
        <f t="shared" si="3"/>
        <v>0</v>
      </c>
      <c r="J40" s="5">
        <f>Bund!AJ40*'Anteile Bestandserwerb'!C40</f>
        <v>0</v>
      </c>
      <c r="K40" s="5"/>
      <c r="L40" s="5"/>
      <c r="M40" s="5"/>
      <c r="N40" s="5"/>
      <c r="O40" s="5">
        <f t="shared" si="4"/>
        <v>0.18112352941176468</v>
      </c>
      <c r="P40" s="5">
        <f>Bund!AA40*'Anteile Bestandserwerb'!C40</f>
        <v>0.18112352941176468</v>
      </c>
      <c r="Q40" s="5">
        <f>Länder!L39*'Anteile Bestandserwerb'!C40</f>
        <v>0</v>
      </c>
      <c r="R40" s="5">
        <f t="shared" si="9"/>
        <v>1.5716666666666664E-2</v>
      </c>
      <c r="S40" s="5">
        <f>Mindereinnahmen!P40*'Anteile Bestandserwerb'!C40</f>
        <v>7.8583333333333318E-3</v>
      </c>
      <c r="T40" s="5">
        <f>Mindereinnahmen!Q40*'Anteile Bestandserwerb'!C40</f>
        <v>7.8583333333333318E-3</v>
      </c>
      <c r="U40" s="5">
        <f t="shared" si="12"/>
        <v>0.21832499999999999</v>
      </c>
      <c r="V40" s="5">
        <f>Mindereinnahmen!AF40*'Anteile Bestandserwerb'!C40</f>
        <v>0.1091625</v>
      </c>
      <c r="W40" s="5">
        <f>Mindereinnahmen!AG40*'Anteile Bestandserwerb'!C40</f>
        <v>0.1091625</v>
      </c>
      <c r="X40" s="5">
        <f t="shared" si="5"/>
        <v>0.84733333333333327</v>
      </c>
      <c r="Y40" s="5">
        <f>Mindereinnahmen!AN40*'Anteile Bestandserwerb'!C40</f>
        <v>0.42366666666666664</v>
      </c>
      <c r="Z40" s="5">
        <f>Mindereinnahmen!AO40*'Anteile Bestandserwerb'!C40</f>
        <v>0.42366666666666664</v>
      </c>
      <c r="AA40" s="5">
        <f t="shared" si="6"/>
        <v>0</v>
      </c>
      <c r="AB40" s="5">
        <f>Mindereinnahmen!BL40*'Anteile Bestandserwerb'!C40</f>
        <v>0</v>
      </c>
      <c r="AC40" s="5">
        <f>Mindereinnahmen!BM40*'Anteile Bestandserwerb'!C40</f>
        <v>0</v>
      </c>
      <c r="AD40" s="5">
        <f t="shared" si="7"/>
        <v>1.1699326968973747</v>
      </c>
      <c r="AE40" s="5">
        <f>Mindereinnahmen!BP40*'Anteile Bestandserwerb'!G40</f>
        <v>0.58496634844868733</v>
      </c>
      <c r="AF40" s="5">
        <f>Mindereinnahmen!BQ40*'Anteile Bestandserwerb'!G40</f>
        <v>0.58496634844868733</v>
      </c>
      <c r="AG40" s="5">
        <f t="shared" si="8"/>
        <v>0.81032156549520773</v>
      </c>
      <c r="AH40" s="5">
        <f>Mindereinnahmen!BT40*'Anteile Bestandserwerb'!O40</f>
        <v>0.40516078274760386</v>
      </c>
      <c r="AI40" s="5">
        <f>Mindereinnahmen!BU40*'Anteile Bestandserwerb'!O40</f>
        <v>0.40516078274760386</v>
      </c>
    </row>
    <row r="41" spans="2:35" x14ac:dyDescent="0.4">
      <c r="B41" s="1">
        <v>2001</v>
      </c>
      <c r="C41" s="4">
        <f t="shared" si="1"/>
        <v>4.0330504903812878</v>
      </c>
      <c r="D41" s="4">
        <f t="shared" si="10"/>
        <v>2.1392311754232018</v>
      </c>
      <c r="E41" s="4">
        <f t="shared" si="11"/>
        <v>1.8938193149580858</v>
      </c>
      <c r="F41" s="5">
        <f t="shared" si="2"/>
        <v>0</v>
      </c>
      <c r="G41" s="5">
        <f>Bund!I41*'Anteile Bestandserwerb'!D41</f>
        <v>0</v>
      </c>
      <c r="H41" s="5"/>
      <c r="I41" s="5">
        <f t="shared" si="3"/>
        <v>0</v>
      </c>
      <c r="J41" s="5">
        <f>Bund!AJ41*'Anteile Bestandserwerb'!C41</f>
        <v>0</v>
      </c>
      <c r="K41" s="5"/>
      <c r="L41" s="5"/>
      <c r="M41" s="5"/>
      <c r="N41" s="5"/>
      <c r="O41" s="5">
        <f t="shared" si="4"/>
        <v>0.24541186046511629</v>
      </c>
      <c r="P41" s="5">
        <f>Bund!AA41*'Anteile Bestandserwerb'!C41</f>
        <v>0.24541186046511629</v>
      </c>
      <c r="Q41" s="5">
        <f>Länder!L40*'Anteile Bestandserwerb'!C41</f>
        <v>0</v>
      </c>
      <c r="R41" s="5">
        <f t="shared" si="9"/>
        <v>1.8016046511627908E-2</v>
      </c>
      <c r="S41" s="5">
        <f>Mindereinnahmen!P41*'Anteile Bestandserwerb'!C41</f>
        <v>9.0080232558139538E-3</v>
      </c>
      <c r="T41" s="5">
        <f>Mindereinnahmen!Q41*'Anteile Bestandserwerb'!C41</f>
        <v>9.0080232558139538E-3</v>
      </c>
      <c r="U41" s="5">
        <f t="shared" si="12"/>
        <v>0.1973186046511628</v>
      </c>
      <c r="V41" s="5">
        <f>Mindereinnahmen!AF41*'Anteile Bestandserwerb'!C41</f>
        <v>9.8659302325581399E-2</v>
      </c>
      <c r="W41" s="5">
        <f>Mindereinnahmen!AG41*'Anteile Bestandserwerb'!C41</f>
        <v>9.8659302325581399E-2</v>
      </c>
      <c r="X41" s="5">
        <f t="shared" si="5"/>
        <v>0.74208953488372087</v>
      </c>
      <c r="Y41" s="5">
        <f>Mindereinnahmen!AN41*'Anteile Bestandserwerb'!C41</f>
        <v>0.37104476744186043</v>
      </c>
      <c r="Z41" s="5">
        <f>Mindereinnahmen!AO41*'Anteile Bestandserwerb'!C41</f>
        <v>0.37104476744186043</v>
      </c>
      <c r="AA41" s="5">
        <f t="shared" si="6"/>
        <v>0</v>
      </c>
      <c r="AB41" s="5">
        <f>Mindereinnahmen!BL41*'Anteile Bestandserwerb'!C41</f>
        <v>0</v>
      </c>
      <c r="AC41" s="5">
        <f>Mindereinnahmen!BM41*'Anteile Bestandserwerb'!C41</f>
        <v>0</v>
      </c>
      <c r="AD41" s="5">
        <f t="shared" si="7"/>
        <v>1.7366064089835445</v>
      </c>
      <c r="AE41" s="5">
        <f>Mindereinnahmen!BP41*'Anteile Bestandserwerb'!G41</f>
        <v>0.86830320449177223</v>
      </c>
      <c r="AF41" s="5">
        <f>Mindereinnahmen!BQ41*'Anteile Bestandserwerb'!G41</f>
        <v>0.86830320449177223</v>
      </c>
      <c r="AG41" s="5">
        <f t="shared" si="8"/>
        <v>1.0936080348861155</v>
      </c>
      <c r="AH41" s="5">
        <f>Mindereinnahmen!BT41*'Anteile Bestandserwerb'!O41</f>
        <v>0.54680401744305773</v>
      </c>
      <c r="AI41" s="5">
        <f>Mindereinnahmen!BU41*'Anteile Bestandserwerb'!O41</f>
        <v>0.54680401744305773</v>
      </c>
    </row>
    <row r="42" spans="2:35" x14ac:dyDescent="0.4">
      <c r="B42" s="1">
        <v>2002</v>
      </c>
      <c r="C42" s="4">
        <f t="shared" si="1"/>
        <v>4.2440657388600975</v>
      </c>
      <c r="D42" s="4">
        <f t="shared" si="10"/>
        <v>2.2437547298951652</v>
      </c>
      <c r="E42" s="4">
        <f t="shared" si="11"/>
        <v>2.0003110089649327</v>
      </c>
      <c r="F42" s="5">
        <f t="shared" si="2"/>
        <v>0</v>
      </c>
      <c r="G42" s="5">
        <f>Bund!I42*'Anteile Bestandserwerb'!D42</f>
        <v>0</v>
      </c>
      <c r="H42" s="5"/>
      <c r="I42" s="5">
        <f t="shared" si="3"/>
        <v>0</v>
      </c>
      <c r="J42" s="5">
        <f>Bund!AJ42*'Anteile Bestandserwerb'!C42</f>
        <v>0</v>
      </c>
      <c r="K42" s="5"/>
      <c r="L42" s="5"/>
      <c r="M42" s="5"/>
      <c r="N42" s="5"/>
      <c r="O42" s="5">
        <f t="shared" si="4"/>
        <v>0.24344372093023256</v>
      </c>
      <c r="P42" s="5">
        <f>Bund!AA42*'Anteile Bestandserwerb'!C42</f>
        <v>0.24344372093023256</v>
      </c>
      <c r="Q42" s="5">
        <f>Länder!L41*'Anteile Bestandserwerb'!C42</f>
        <v>0</v>
      </c>
      <c r="R42" s="5">
        <f t="shared" si="9"/>
        <v>1.8016046511627908E-2</v>
      </c>
      <c r="S42" s="5">
        <f>Mindereinnahmen!P42*'Anteile Bestandserwerb'!C42</f>
        <v>9.0080232558139538E-3</v>
      </c>
      <c r="T42" s="5">
        <f>Mindereinnahmen!Q42*'Anteile Bestandserwerb'!C42</f>
        <v>9.0080232558139538E-3</v>
      </c>
      <c r="U42" s="5">
        <f t="shared" si="12"/>
        <v>0.12439651162790696</v>
      </c>
      <c r="V42" s="5">
        <f>Mindereinnahmen!AF42*'Anteile Bestandserwerb'!C42</f>
        <v>6.2198255813953482E-2</v>
      </c>
      <c r="W42" s="5">
        <f>Mindereinnahmen!AG42*'Anteile Bestandserwerb'!C42</f>
        <v>6.2198255813953482E-2</v>
      </c>
      <c r="X42" s="5">
        <f t="shared" si="5"/>
        <v>0.47613837209302323</v>
      </c>
      <c r="Y42" s="5">
        <f>Mindereinnahmen!AN42*'Anteile Bestandserwerb'!C42</f>
        <v>0.23806918604651162</v>
      </c>
      <c r="Z42" s="5">
        <f>Mindereinnahmen!AO42*'Anteile Bestandserwerb'!C42</f>
        <v>0.23806918604651162</v>
      </c>
      <c r="AA42" s="5">
        <f t="shared" si="6"/>
        <v>0</v>
      </c>
      <c r="AB42" s="5">
        <f>Mindereinnahmen!BL42*'Anteile Bestandserwerb'!C42</f>
        <v>0</v>
      </c>
      <c r="AC42" s="5">
        <f>Mindereinnahmen!BM42*'Anteile Bestandserwerb'!C42</f>
        <v>0</v>
      </c>
      <c r="AD42" s="5">
        <f t="shared" si="7"/>
        <v>2.0752140262492844</v>
      </c>
      <c r="AE42" s="5">
        <f>Mindereinnahmen!BP42*'Anteile Bestandserwerb'!G42</f>
        <v>1.0376070131246422</v>
      </c>
      <c r="AF42" s="5">
        <f>Mindereinnahmen!BQ42*'Anteile Bestandserwerb'!G42</f>
        <v>1.0376070131246422</v>
      </c>
      <c r="AG42" s="5">
        <f t="shared" si="8"/>
        <v>1.3068570614480226</v>
      </c>
      <c r="AH42" s="5">
        <f>Mindereinnahmen!BT42*'Anteile Bestandserwerb'!O42</f>
        <v>0.6534285307240113</v>
      </c>
      <c r="AI42" s="5">
        <f>Mindereinnahmen!BU42*'Anteile Bestandserwerb'!O42</f>
        <v>0.6534285307240113</v>
      </c>
    </row>
    <row r="43" spans="2:35" x14ac:dyDescent="0.4">
      <c r="B43" s="1">
        <v>2003</v>
      </c>
      <c r="C43" s="4">
        <f t="shared" si="1"/>
        <v>4.4232676132439952</v>
      </c>
      <c r="D43" s="4">
        <f t="shared" si="10"/>
        <v>2.3735641087427402</v>
      </c>
      <c r="E43" s="4">
        <f t="shared" si="11"/>
        <v>2.049703504501255</v>
      </c>
      <c r="F43" s="5">
        <f t="shared" si="2"/>
        <v>1.4913162381020032E-2</v>
      </c>
      <c r="G43" s="5">
        <f>Bund!I43*'Anteile Bestandserwerb'!D43</f>
        <v>1.4913162381020032E-2</v>
      </c>
      <c r="H43" s="5"/>
      <c r="I43" s="5">
        <f t="shared" si="3"/>
        <v>0</v>
      </c>
      <c r="J43" s="5">
        <f>Bund!AJ43*'Anteile Bestandserwerb'!C43</f>
        <v>0</v>
      </c>
      <c r="K43" s="5"/>
      <c r="L43" s="5"/>
      <c r="M43" s="5"/>
      <c r="N43" s="5"/>
      <c r="O43" s="5">
        <f t="shared" si="4"/>
        <v>0.30894744186046508</v>
      </c>
      <c r="P43" s="5">
        <f>Bund!AA43*'Anteile Bestandserwerb'!C43</f>
        <v>0.30894744186046508</v>
      </c>
      <c r="Q43" s="5">
        <f>Länder!L42*'Anteile Bestandserwerb'!C43</f>
        <v>0</v>
      </c>
      <c r="R43" s="5">
        <f t="shared" si="9"/>
        <v>2.7024069767441861E-2</v>
      </c>
      <c r="S43" s="5">
        <f>Mindereinnahmen!P43*'Anteile Bestandserwerb'!C43</f>
        <v>1.3512034883720931E-2</v>
      </c>
      <c r="T43" s="5">
        <f>Mindereinnahmen!Q43*'Anteile Bestandserwerb'!C43</f>
        <v>1.3512034883720931E-2</v>
      </c>
      <c r="U43" s="5">
        <f t="shared" si="12"/>
        <v>2.7881976744186045E-2</v>
      </c>
      <c r="V43" s="5">
        <f>Mindereinnahmen!AF43*'Anteile Bestandserwerb'!C43</f>
        <v>1.3940988372093023E-2</v>
      </c>
      <c r="W43" s="5">
        <f>Mindereinnahmen!AG43*'Anteile Bestandserwerb'!C43</f>
        <v>1.3940988372093023E-2</v>
      </c>
      <c r="X43" s="5">
        <f t="shared" si="5"/>
        <v>0.18445</v>
      </c>
      <c r="Y43" s="5">
        <f>Mindereinnahmen!AN43*'Anteile Bestandserwerb'!C43</f>
        <v>9.2225000000000001E-2</v>
      </c>
      <c r="Z43" s="5">
        <f>Mindereinnahmen!AO43*'Anteile Bestandserwerb'!C43</f>
        <v>9.2225000000000001E-2</v>
      </c>
      <c r="AA43" s="5">
        <f t="shared" si="6"/>
        <v>0</v>
      </c>
      <c r="AB43" s="5">
        <f>Mindereinnahmen!BL43*'Anteile Bestandserwerb'!C43</f>
        <v>0</v>
      </c>
      <c r="AC43" s="5">
        <f>Mindereinnahmen!BM43*'Anteile Bestandserwerb'!C43</f>
        <v>0</v>
      </c>
      <c r="AD43" s="5">
        <f t="shared" si="7"/>
        <v>2.3686331123728381</v>
      </c>
      <c r="AE43" s="5">
        <f>Mindereinnahmen!BP43*'Anteile Bestandserwerb'!G43</f>
        <v>1.1843165561864191</v>
      </c>
      <c r="AF43" s="5">
        <f>Mindereinnahmen!BQ43*'Anteile Bestandserwerb'!G43</f>
        <v>1.1843165561864191</v>
      </c>
      <c r="AG43" s="5">
        <f t="shared" si="8"/>
        <v>1.4914178501180437</v>
      </c>
      <c r="AH43" s="5">
        <f>Mindereinnahmen!BT43*'Anteile Bestandserwerb'!O43</f>
        <v>0.74570892505902187</v>
      </c>
      <c r="AI43" s="5">
        <f>Mindereinnahmen!BU43*'Anteile Bestandserwerb'!O43</f>
        <v>0.74570892505902187</v>
      </c>
    </row>
    <row r="44" spans="2:35" x14ac:dyDescent="0.4">
      <c r="B44" s="1">
        <v>2004</v>
      </c>
      <c r="C44" s="4">
        <f t="shared" si="1"/>
        <v>6.6060408209807155</v>
      </c>
      <c r="D44" s="4">
        <f t="shared" si="10"/>
        <v>3.4733341967286528</v>
      </c>
      <c r="E44" s="4">
        <f t="shared" si="11"/>
        <v>3.1327066242520623</v>
      </c>
      <c r="F44" s="5">
        <f t="shared" si="2"/>
        <v>2.4809820997300752E-2</v>
      </c>
      <c r="G44" s="5">
        <f>Bund!I44*'Anteile Bestandserwerb'!D44</f>
        <v>2.4809820997300752E-2</v>
      </c>
      <c r="H44" s="5"/>
      <c r="I44" s="5">
        <f t="shared" si="3"/>
        <v>0</v>
      </c>
      <c r="J44" s="5">
        <f>Bund!AJ44*'Anteile Bestandserwerb'!C44</f>
        <v>0</v>
      </c>
      <c r="K44" s="5"/>
      <c r="L44" s="5"/>
      <c r="M44" s="5"/>
      <c r="N44" s="5"/>
      <c r="O44" s="5">
        <f t="shared" si="4"/>
        <v>0.31581775147928992</v>
      </c>
      <c r="P44" s="5">
        <f>Bund!AA44*'Anteile Bestandserwerb'!C44</f>
        <v>0.31581775147928992</v>
      </c>
      <c r="Q44" s="5">
        <f>Länder!L43*'Anteile Bestandserwerb'!C44</f>
        <v>0</v>
      </c>
      <c r="R44" s="5">
        <f t="shared" si="9"/>
        <v>2.9312426035502954E-2</v>
      </c>
      <c r="S44" s="5">
        <f>Mindereinnahmen!P44*'Anteile Bestandserwerb'!C44</f>
        <v>1.4656213017751477E-2</v>
      </c>
      <c r="T44" s="5">
        <f>Mindereinnahmen!Q44*'Anteile Bestandserwerb'!C44</f>
        <v>1.4656213017751477E-2</v>
      </c>
      <c r="U44" s="5">
        <f t="shared" si="12"/>
        <v>1.8911242603550295E-2</v>
      </c>
      <c r="V44" s="5">
        <f>Mindereinnahmen!AF44*'Anteile Bestandserwerb'!C44</f>
        <v>9.4556213017751474E-3</v>
      </c>
      <c r="W44" s="5">
        <f>Mindereinnahmen!AG44*'Anteile Bestandserwerb'!C44</f>
        <v>9.4556213017751474E-3</v>
      </c>
      <c r="X44" s="5">
        <f t="shared" si="5"/>
        <v>6.8553254437869804E-2</v>
      </c>
      <c r="Y44" s="5">
        <f>Mindereinnahmen!AN44*'Anteile Bestandserwerb'!C44</f>
        <v>3.4276627218934902E-2</v>
      </c>
      <c r="Z44" s="5">
        <f>Mindereinnahmen!AO44*'Anteile Bestandserwerb'!C44</f>
        <v>3.4276627218934902E-2</v>
      </c>
      <c r="AA44" s="5">
        <f t="shared" si="6"/>
        <v>0</v>
      </c>
      <c r="AB44" s="5">
        <f>Mindereinnahmen!BL44*'Anteile Bestandserwerb'!C44</f>
        <v>0</v>
      </c>
      <c r="AC44" s="5">
        <f>Mindereinnahmen!BM44*'Anteile Bestandserwerb'!C44</f>
        <v>0</v>
      </c>
      <c r="AD44" s="5">
        <f t="shared" si="7"/>
        <v>4.6761515398318929</v>
      </c>
      <c r="AE44" s="5">
        <f>Mindereinnahmen!BP44*'Anteile Bestandserwerb'!G44</f>
        <v>2.3380757699159465</v>
      </c>
      <c r="AF44" s="5">
        <f>Mindereinnahmen!BQ44*'Anteile Bestandserwerb'!G44</f>
        <v>2.3380757699159465</v>
      </c>
      <c r="AG44" s="5">
        <f t="shared" si="8"/>
        <v>1.4724847855953083</v>
      </c>
      <c r="AH44" s="5">
        <f>Mindereinnahmen!BT44*'Anteile Bestandserwerb'!O44</f>
        <v>0.73624239279765413</v>
      </c>
      <c r="AI44" s="5">
        <f>Mindereinnahmen!BU44*'Anteile Bestandserwerb'!O44</f>
        <v>0.73624239279765413</v>
      </c>
    </row>
    <row r="45" spans="2:35" x14ac:dyDescent="0.4">
      <c r="B45" s="1">
        <v>2005</v>
      </c>
      <c r="C45" s="4">
        <f t="shared" si="1"/>
        <v>6.1805458544336176</v>
      </c>
      <c r="D45" s="4">
        <f t="shared" si="10"/>
        <v>3.2414848129195413</v>
      </c>
      <c r="E45" s="4">
        <f t="shared" si="11"/>
        <v>2.9390610415140754</v>
      </c>
      <c r="F45" s="5">
        <f t="shared" si="2"/>
        <v>2.8377617559312406E-2</v>
      </c>
      <c r="G45" s="5">
        <f>Bund!I45*'Anteile Bestandserwerb'!D45</f>
        <v>2.8377617559312406E-2</v>
      </c>
      <c r="H45" s="5"/>
      <c r="I45" s="5">
        <f t="shared" si="3"/>
        <v>0</v>
      </c>
      <c r="J45" s="5">
        <f>Bund!AJ45*'Anteile Bestandserwerb'!C45</f>
        <v>0</v>
      </c>
      <c r="K45" s="5"/>
      <c r="L45" s="5"/>
      <c r="M45" s="5"/>
      <c r="N45" s="5"/>
      <c r="O45" s="5">
        <f t="shared" si="4"/>
        <v>0.27404615384615383</v>
      </c>
      <c r="P45" s="5">
        <f>Bund!AA45*'Anteile Bestandserwerb'!C45</f>
        <v>0.27404615384615383</v>
      </c>
      <c r="Q45" s="5">
        <f>Länder!L44*'Anteile Bestandserwerb'!C45</f>
        <v>0</v>
      </c>
      <c r="R45" s="5">
        <f t="shared" si="9"/>
        <v>2.9312426035502954E-2</v>
      </c>
      <c r="S45" s="5">
        <f>Mindereinnahmen!P45*'Anteile Bestandserwerb'!C45</f>
        <v>1.4656213017751477E-2</v>
      </c>
      <c r="T45" s="5">
        <f>Mindereinnahmen!Q45*'Anteile Bestandserwerb'!C45</f>
        <v>1.4656213017751477E-2</v>
      </c>
      <c r="U45" s="5">
        <f t="shared" si="12"/>
        <v>1.4183431952662719E-2</v>
      </c>
      <c r="V45" s="5">
        <f>Mindereinnahmen!AF45*'Anteile Bestandserwerb'!C45</f>
        <v>7.0917159763313597E-3</v>
      </c>
      <c r="W45" s="5">
        <f>Mindereinnahmen!AG45*'Anteile Bestandserwerb'!C45</f>
        <v>7.0917159763313597E-3</v>
      </c>
      <c r="X45" s="5">
        <f t="shared" si="5"/>
        <v>1.4183431952662719E-2</v>
      </c>
      <c r="Y45" s="5">
        <f>Mindereinnahmen!AN45*'Anteile Bestandserwerb'!C45</f>
        <v>7.0917159763313597E-3</v>
      </c>
      <c r="Z45" s="5">
        <f>Mindereinnahmen!AO45*'Anteile Bestandserwerb'!C45</f>
        <v>7.0917159763313597E-3</v>
      </c>
      <c r="AA45" s="5">
        <f t="shared" si="6"/>
        <v>0</v>
      </c>
      <c r="AB45" s="5">
        <f>Mindereinnahmen!BL45*'Anteile Bestandserwerb'!C45</f>
        <v>0</v>
      </c>
      <c r="AC45" s="5">
        <f>Mindereinnahmen!BM45*'Anteile Bestandserwerb'!C45</f>
        <v>0</v>
      </c>
      <c r="AD45" s="5">
        <f t="shared" si="7"/>
        <v>4.426618161386167</v>
      </c>
      <c r="AE45" s="5">
        <f>Mindereinnahmen!BP45*'Anteile Bestandserwerb'!G45</f>
        <v>2.2133090806930835</v>
      </c>
      <c r="AF45" s="5">
        <f>Mindereinnahmen!BQ45*'Anteile Bestandserwerb'!G45</f>
        <v>2.2133090806930835</v>
      </c>
      <c r="AG45" s="5">
        <f t="shared" si="8"/>
        <v>1.3938246317011553</v>
      </c>
      <c r="AH45" s="5">
        <f>Mindereinnahmen!BT45*'Anteile Bestandserwerb'!O45</f>
        <v>0.69691231585057767</v>
      </c>
      <c r="AI45" s="5">
        <f>Mindereinnahmen!BU45*'Anteile Bestandserwerb'!O45</f>
        <v>0.69691231585057767</v>
      </c>
    </row>
    <row r="46" spans="2:35" x14ac:dyDescent="0.4">
      <c r="B46" s="1">
        <v>2006</v>
      </c>
      <c r="C46" s="4">
        <f t="shared" si="1"/>
        <v>5.6356282234408361</v>
      </c>
      <c r="D46" s="4">
        <f t="shared" si="10"/>
        <v>2.9736535399776924</v>
      </c>
      <c r="E46" s="4">
        <f t="shared" si="11"/>
        <v>2.6619746834631428</v>
      </c>
      <c r="F46" s="5">
        <f t="shared" si="2"/>
        <v>3.340548373348487E-2</v>
      </c>
      <c r="G46" s="5">
        <f>Bund!I46*'Anteile Bestandserwerb'!D46</f>
        <v>3.340548373348487E-2</v>
      </c>
      <c r="H46" s="5"/>
      <c r="I46" s="5">
        <f t="shared" si="3"/>
        <v>0</v>
      </c>
      <c r="J46" s="5">
        <f>Bund!AJ46*'Anteile Bestandserwerb'!C46</f>
        <v>0</v>
      </c>
      <c r="K46" s="5"/>
      <c r="L46" s="5"/>
      <c r="M46" s="5"/>
      <c r="N46" s="5"/>
      <c r="O46" s="5">
        <f t="shared" si="4"/>
        <v>0.27827337278106506</v>
      </c>
      <c r="P46" s="5">
        <f>Bund!AA46*'Anteile Bestandserwerb'!C46</f>
        <v>0.27827337278106506</v>
      </c>
      <c r="Q46" s="5">
        <f>Länder!L45*'Anteile Bestandserwerb'!C46</f>
        <v>0</v>
      </c>
      <c r="R46" s="5">
        <f t="shared" si="9"/>
        <v>2.8839644970414198E-2</v>
      </c>
      <c r="S46" s="5">
        <f>Mindereinnahmen!P46*'Anteile Bestandserwerb'!C46</f>
        <v>1.4419822485207099E-2</v>
      </c>
      <c r="T46" s="5">
        <f>Mindereinnahmen!Q46*'Anteile Bestandserwerb'!C46</f>
        <v>1.4419822485207099E-2</v>
      </c>
      <c r="U46" s="5">
        <f t="shared" si="12"/>
        <v>0</v>
      </c>
      <c r="V46" s="5">
        <f>Mindereinnahmen!AF46*'Anteile Bestandserwerb'!C46</f>
        <v>0</v>
      </c>
      <c r="W46" s="5">
        <f>Mindereinnahmen!AG46*'Anteile Bestandserwerb'!C46</f>
        <v>0</v>
      </c>
      <c r="X46" s="5">
        <f t="shared" si="5"/>
        <v>0</v>
      </c>
      <c r="Y46" s="5">
        <f>Mindereinnahmen!AN46*'Anteile Bestandserwerb'!C46</f>
        <v>0</v>
      </c>
      <c r="Z46" s="5">
        <f>Mindereinnahmen!AO46*'Anteile Bestandserwerb'!C46</f>
        <v>0</v>
      </c>
      <c r="AA46" s="5">
        <f t="shared" si="6"/>
        <v>0</v>
      </c>
      <c r="AB46" s="5">
        <f>Mindereinnahmen!BL46*'Anteile Bestandserwerb'!C46</f>
        <v>0</v>
      </c>
      <c r="AC46" s="5">
        <f>Mindereinnahmen!BM46*'Anteile Bestandserwerb'!C46</f>
        <v>0</v>
      </c>
      <c r="AD46" s="5">
        <f t="shared" si="7"/>
        <v>4.026974859969183</v>
      </c>
      <c r="AE46" s="5">
        <f>Mindereinnahmen!BP46*'Anteile Bestandserwerb'!G46</f>
        <v>2.0134874299845915</v>
      </c>
      <c r="AF46" s="5">
        <f>Mindereinnahmen!BQ46*'Anteile Bestandserwerb'!G46</f>
        <v>2.0134874299845915</v>
      </c>
      <c r="AG46" s="5">
        <f t="shared" si="8"/>
        <v>1.2681348619866886</v>
      </c>
      <c r="AH46" s="5">
        <f>Mindereinnahmen!BT46*'Anteile Bestandserwerb'!O46</f>
        <v>0.63406743099334428</v>
      </c>
      <c r="AI46" s="5">
        <f>Mindereinnahmen!BU46*'Anteile Bestandserwerb'!O46</f>
        <v>0.63406743099334428</v>
      </c>
    </row>
    <row r="47" spans="2:35" x14ac:dyDescent="0.4">
      <c r="B47" s="1">
        <v>2007</v>
      </c>
      <c r="C47" s="4">
        <f t="shared" si="1"/>
        <v>4.6746888764377852</v>
      </c>
      <c r="D47" s="4">
        <f t="shared" si="10"/>
        <v>2.4634116749762889</v>
      </c>
      <c r="E47" s="4">
        <f t="shared" si="11"/>
        <v>2.2112772014614963</v>
      </c>
      <c r="F47" s="5">
        <f t="shared" si="2"/>
        <v>0</v>
      </c>
      <c r="G47" s="5">
        <f>Bund!I47*'Anteile Bestandserwerb'!D47</f>
        <v>0</v>
      </c>
      <c r="H47" s="5"/>
      <c r="I47" s="5">
        <f t="shared" si="3"/>
        <v>0</v>
      </c>
      <c r="J47" s="5">
        <f>Bund!AJ47*'Anteile Bestandserwerb'!C47</f>
        <v>0</v>
      </c>
      <c r="K47" s="5"/>
      <c r="L47" s="5"/>
      <c r="M47" s="5"/>
      <c r="N47" s="5"/>
      <c r="O47" s="5">
        <f t="shared" si="4"/>
        <v>0.25213447351479285</v>
      </c>
      <c r="P47" s="5">
        <f>Bund!AA47*'Anteile Bestandserwerb'!C47</f>
        <v>0.25213447351479285</v>
      </c>
      <c r="Q47" s="5">
        <f>Länder!L46*'Anteile Bestandserwerb'!C47</f>
        <v>0</v>
      </c>
      <c r="R47" s="5">
        <f t="shared" si="9"/>
        <v>3.0730769230769228E-2</v>
      </c>
      <c r="S47" s="5">
        <f>Mindereinnahmen!P47*'Anteile Bestandserwerb'!C47</f>
        <v>1.5365384615384614E-2</v>
      </c>
      <c r="T47" s="5">
        <f>Mindereinnahmen!Q47*'Anteile Bestandserwerb'!C47</f>
        <v>1.5365384615384614E-2</v>
      </c>
      <c r="U47" s="5">
        <f t="shared" si="12"/>
        <v>0</v>
      </c>
      <c r="V47" s="5">
        <f>Mindereinnahmen!AF47*'Anteile Bestandserwerb'!C47</f>
        <v>0</v>
      </c>
      <c r="W47" s="5">
        <f>Mindereinnahmen!AG47*'Anteile Bestandserwerb'!C47</f>
        <v>0</v>
      </c>
      <c r="X47" s="5">
        <f t="shared" si="5"/>
        <v>0</v>
      </c>
      <c r="Y47" s="5">
        <f>Mindereinnahmen!AN47*'Anteile Bestandserwerb'!C47</f>
        <v>0</v>
      </c>
      <c r="Z47" s="5">
        <f>Mindereinnahmen!AO47*'Anteile Bestandserwerb'!C47</f>
        <v>0</v>
      </c>
      <c r="AA47" s="5">
        <f t="shared" si="6"/>
        <v>0</v>
      </c>
      <c r="AB47" s="5">
        <f>Mindereinnahmen!BL47*'Anteile Bestandserwerb'!C47</f>
        <v>0</v>
      </c>
      <c r="AC47" s="5">
        <f>Mindereinnahmen!BM47*'Anteile Bestandserwerb'!C47</f>
        <v>0</v>
      </c>
      <c r="AD47" s="5">
        <f t="shared" si="7"/>
        <v>3.3401082427370663</v>
      </c>
      <c r="AE47" s="5">
        <f>Mindereinnahmen!BP47*'Anteile Bestandserwerb'!G47</f>
        <v>1.6700541213685332</v>
      </c>
      <c r="AF47" s="5">
        <f>Mindereinnahmen!BQ47*'Anteile Bestandserwerb'!G47</f>
        <v>1.6700541213685332</v>
      </c>
      <c r="AG47" s="5">
        <f t="shared" si="8"/>
        <v>1.0517153909551566</v>
      </c>
      <c r="AH47" s="5">
        <f>Mindereinnahmen!BT47*'Anteile Bestandserwerb'!O47</f>
        <v>0.52585769547757832</v>
      </c>
      <c r="AI47" s="5">
        <f>Mindereinnahmen!BU47*'Anteile Bestandserwerb'!O47</f>
        <v>0.52585769547757832</v>
      </c>
    </row>
    <row r="48" spans="2:35" x14ac:dyDescent="0.4">
      <c r="B48" s="1">
        <v>2008</v>
      </c>
      <c r="C48" s="4">
        <f t="shared" si="1"/>
        <v>3.8846251794426503</v>
      </c>
      <c r="D48" s="4">
        <f t="shared" si="10"/>
        <v>2.0838926394104984</v>
      </c>
      <c r="E48" s="4">
        <f t="shared" si="11"/>
        <v>1.8007325400321517</v>
      </c>
      <c r="F48" s="5">
        <f t="shared" si="2"/>
        <v>0</v>
      </c>
      <c r="G48" s="5">
        <f>Bund!I48*'Anteile Bestandserwerb'!D48</f>
        <v>0</v>
      </c>
      <c r="H48" s="5"/>
      <c r="I48" s="5">
        <f t="shared" si="3"/>
        <v>0</v>
      </c>
      <c r="J48" s="5">
        <f>Bund!AJ48*'Anteile Bestandserwerb'!C48</f>
        <v>0</v>
      </c>
      <c r="K48" s="5"/>
      <c r="L48" s="5"/>
      <c r="M48" s="5"/>
      <c r="N48" s="5"/>
      <c r="O48" s="5">
        <f t="shared" si="4"/>
        <v>0.28316009937834696</v>
      </c>
      <c r="P48" s="5">
        <f>Bund!AA48*'Anteile Bestandserwerb'!C48</f>
        <v>0.28316009937834696</v>
      </c>
      <c r="Q48" s="5">
        <f>Länder!L47*'Anteile Bestandserwerb'!C48</f>
        <v>0</v>
      </c>
      <c r="R48" s="5">
        <f t="shared" si="9"/>
        <v>3.6780558789289881E-2</v>
      </c>
      <c r="S48" s="5">
        <f>Mindereinnahmen!P48*'Anteile Bestandserwerb'!C48</f>
        <v>1.8390279394644941E-2</v>
      </c>
      <c r="T48" s="5">
        <f>Mindereinnahmen!Q48*'Anteile Bestandserwerb'!C48</f>
        <v>1.8390279394644941E-2</v>
      </c>
      <c r="U48" s="5">
        <f t="shared" si="12"/>
        <v>0</v>
      </c>
      <c r="V48" s="5">
        <f>Mindereinnahmen!AF48*'Anteile Bestandserwerb'!C48</f>
        <v>0</v>
      </c>
      <c r="W48" s="5">
        <f>Mindereinnahmen!AG48*'Anteile Bestandserwerb'!C48</f>
        <v>0</v>
      </c>
      <c r="X48" s="5">
        <f t="shared" si="5"/>
        <v>0</v>
      </c>
      <c r="Y48" s="5">
        <f>Mindereinnahmen!AN48*'Anteile Bestandserwerb'!C48</f>
        <v>0</v>
      </c>
      <c r="Z48" s="5">
        <f>Mindereinnahmen!AO48*'Anteile Bestandserwerb'!C48</f>
        <v>0</v>
      </c>
      <c r="AA48" s="5">
        <f t="shared" si="6"/>
        <v>0</v>
      </c>
      <c r="AB48" s="5">
        <f>Mindereinnahmen!BL48*'Anteile Bestandserwerb'!C48</f>
        <v>0</v>
      </c>
      <c r="AC48" s="5">
        <f>Mindereinnahmen!BM48*'Anteile Bestandserwerb'!C48</f>
        <v>0</v>
      </c>
      <c r="AD48" s="5">
        <f t="shared" si="7"/>
        <v>2.7110761845717977</v>
      </c>
      <c r="AE48" s="5">
        <f>Mindereinnahmen!BP48*'Anteile Bestandserwerb'!G48</f>
        <v>1.3555380922858988</v>
      </c>
      <c r="AF48" s="5">
        <f>Mindereinnahmen!BQ48*'Anteile Bestandserwerb'!G48</f>
        <v>1.3555380922858988</v>
      </c>
      <c r="AG48" s="5">
        <f t="shared" si="8"/>
        <v>0.8536083367032159</v>
      </c>
      <c r="AH48" s="5">
        <f>Mindereinnahmen!BT48*'Anteile Bestandserwerb'!O48</f>
        <v>0.42680416835160795</v>
      </c>
      <c r="AI48" s="5">
        <f>Mindereinnahmen!BU48*'Anteile Bestandserwerb'!O48</f>
        <v>0.42680416835160795</v>
      </c>
    </row>
    <row r="49" spans="2:35" x14ac:dyDescent="0.4">
      <c r="B49" s="1">
        <v>2009</v>
      </c>
      <c r="C49" s="4">
        <f t="shared" si="1"/>
        <v>4.217103804518362</v>
      </c>
      <c r="D49" s="4">
        <f t="shared" si="10"/>
        <v>2.2445819374757119</v>
      </c>
      <c r="E49" s="4">
        <f t="shared" si="11"/>
        <v>1.9725218670426501</v>
      </c>
      <c r="F49" s="5">
        <f t="shared" si="2"/>
        <v>0</v>
      </c>
      <c r="G49" s="5">
        <f>Bund!I49*'Anteile Bestandserwerb'!D49</f>
        <v>0</v>
      </c>
      <c r="H49" s="5"/>
      <c r="I49" s="5">
        <f t="shared" si="3"/>
        <v>0</v>
      </c>
      <c r="J49" s="5">
        <f>Bund!AJ49*'Anteile Bestandserwerb'!C49</f>
        <v>0</v>
      </c>
      <c r="K49" s="5"/>
      <c r="L49" s="5"/>
      <c r="M49" s="5"/>
      <c r="N49" s="5"/>
      <c r="O49" s="5">
        <f t="shared" si="4"/>
        <v>0.27206007043306174</v>
      </c>
      <c r="P49" s="5">
        <f>Bund!AA49*'Anteile Bestandserwerb'!C49</f>
        <v>0.27206007043306174</v>
      </c>
      <c r="Q49" s="5">
        <f>Länder!L48*'Anteile Bestandserwerb'!C49</f>
        <v>0</v>
      </c>
      <c r="R49" s="5">
        <f t="shared" si="9"/>
        <v>3.6780558789289881E-2</v>
      </c>
      <c r="S49" s="5">
        <f>Mindereinnahmen!P49*'Anteile Bestandserwerb'!C49</f>
        <v>1.8390279394644941E-2</v>
      </c>
      <c r="T49" s="5">
        <f>Mindereinnahmen!Q49*'Anteile Bestandserwerb'!C49</f>
        <v>1.8390279394644941E-2</v>
      </c>
      <c r="U49" s="5">
        <f t="shared" si="12"/>
        <v>0</v>
      </c>
      <c r="V49" s="5">
        <f>Mindereinnahmen!AF49*'Anteile Bestandserwerb'!C49</f>
        <v>0</v>
      </c>
      <c r="W49" s="5">
        <f>Mindereinnahmen!AG49*'Anteile Bestandserwerb'!C49</f>
        <v>0</v>
      </c>
      <c r="X49" s="5">
        <f t="shared" si="5"/>
        <v>0</v>
      </c>
      <c r="Y49" s="5">
        <f>Mindereinnahmen!AN49*'Anteile Bestandserwerb'!C49</f>
        <v>0</v>
      </c>
      <c r="Z49" s="5">
        <f>Mindereinnahmen!AO49*'Anteile Bestandserwerb'!C49</f>
        <v>0</v>
      </c>
      <c r="AA49" s="5">
        <f t="shared" si="6"/>
        <v>0</v>
      </c>
      <c r="AB49" s="5">
        <f>Mindereinnahmen!BL49*'Anteile Bestandserwerb'!C49</f>
        <v>0</v>
      </c>
      <c r="AC49" s="5">
        <f>Mindereinnahmen!BM49*'Anteile Bestandserwerb'!C49</f>
        <v>0</v>
      </c>
      <c r="AD49" s="5">
        <f t="shared" si="7"/>
        <v>3.230287563160692</v>
      </c>
      <c r="AE49" s="5">
        <f>Mindereinnahmen!BP49*'Anteile Bestandserwerb'!G49</f>
        <v>1.615143781580346</v>
      </c>
      <c r="AF49" s="5">
        <f>Mindereinnahmen!BQ49*'Anteile Bestandserwerb'!G49</f>
        <v>1.615143781580346</v>
      </c>
      <c r="AG49" s="5">
        <f t="shared" si="8"/>
        <v>0.67797561213531854</v>
      </c>
      <c r="AH49" s="5">
        <f>Mindereinnahmen!BT49*'Anteile Bestandserwerb'!O49</f>
        <v>0.33898780606765927</v>
      </c>
      <c r="AI49" s="5">
        <f>Mindereinnahmen!BU49*'Anteile Bestandserwerb'!O49</f>
        <v>0.33898780606765927</v>
      </c>
    </row>
    <row r="50" spans="2:35" x14ac:dyDescent="0.4">
      <c r="B50" s="1">
        <v>2010</v>
      </c>
      <c r="C50" s="4">
        <f t="shared" si="1"/>
        <v>3.1986458889474298</v>
      </c>
      <c r="D50" s="4">
        <f t="shared" si="10"/>
        <v>1.7583597551582317</v>
      </c>
      <c r="E50" s="4">
        <f t="shared" si="11"/>
        <v>1.4402861337891979</v>
      </c>
      <c r="F50" s="5">
        <f t="shared" si="2"/>
        <v>0</v>
      </c>
      <c r="G50" s="5">
        <f>Bund!I50*'Anteile Bestandserwerb'!D50</f>
        <v>0</v>
      </c>
      <c r="H50" s="5"/>
      <c r="I50" s="5">
        <f t="shared" si="3"/>
        <v>0</v>
      </c>
      <c r="J50" s="5">
        <f>Bund!AJ50*'Anteile Bestandserwerb'!C50</f>
        <v>0</v>
      </c>
      <c r="K50" s="5"/>
      <c r="L50" s="5"/>
      <c r="M50" s="5"/>
      <c r="N50" s="5"/>
      <c r="O50" s="5">
        <f t="shared" si="4"/>
        <v>0.31807362136903378</v>
      </c>
      <c r="P50" s="5">
        <f>Bund!AA50*'Anteile Bestandserwerb'!C50</f>
        <v>0.31807362136903378</v>
      </c>
      <c r="Q50" s="5">
        <f>Länder!L49*'Anteile Bestandserwerb'!C50</f>
        <v>0</v>
      </c>
      <c r="R50" s="5">
        <f t="shared" si="9"/>
        <v>3.6780558789289881E-2</v>
      </c>
      <c r="S50" s="5">
        <f>Mindereinnahmen!P50*'Anteile Bestandserwerb'!C50</f>
        <v>1.8390279394644941E-2</v>
      </c>
      <c r="T50" s="5">
        <f>Mindereinnahmen!Q50*'Anteile Bestandserwerb'!C50</f>
        <v>1.8390279394644941E-2</v>
      </c>
      <c r="U50" s="5">
        <f t="shared" si="12"/>
        <v>0</v>
      </c>
      <c r="V50" s="5">
        <f>Mindereinnahmen!AF50*'Anteile Bestandserwerb'!C50</f>
        <v>0</v>
      </c>
      <c r="W50" s="5">
        <f>Mindereinnahmen!AG50*'Anteile Bestandserwerb'!C50</f>
        <v>0</v>
      </c>
      <c r="X50" s="5">
        <f t="shared" si="5"/>
        <v>0</v>
      </c>
      <c r="Y50" s="5">
        <f>Mindereinnahmen!AN50*'Anteile Bestandserwerb'!C50</f>
        <v>0</v>
      </c>
      <c r="Z50" s="5">
        <f>Mindereinnahmen!AO50*'Anteile Bestandserwerb'!C50</f>
        <v>0</v>
      </c>
      <c r="AA50" s="5">
        <f t="shared" si="6"/>
        <v>0</v>
      </c>
      <c r="AB50" s="5">
        <f>Mindereinnahmen!BL50*'Anteile Bestandserwerb'!C50</f>
        <v>0</v>
      </c>
      <c r="AC50" s="5">
        <f>Mindereinnahmen!BM50*'Anteile Bestandserwerb'!C50</f>
        <v>0</v>
      </c>
      <c r="AD50" s="5">
        <f t="shared" si="7"/>
        <v>2.3497726470305897</v>
      </c>
      <c r="AE50" s="5">
        <f>Mindereinnahmen!BP50*'Anteile Bestandserwerb'!G50</f>
        <v>1.1748863235152949</v>
      </c>
      <c r="AF50" s="5">
        <f>Mindereinnahmen!BQ50*'Anteile Bestandserwerb'!G50</f>
        <v>1.1748863235152949</v>
      </c>
      <c r="AG50" s="5">
        <f t="shared" si="8"/>
        <v>0.4940190617585164</v>
      </c>
      <c r="AH50" s="5">
        <f>Mindereinnahmen!BT50*'Anteile Bestandserwerb'!O50</f>
        <v>0.2470095308792582</v>
      </c>
      <c r="AI50" s="5">
        <f>Mindereinnahmen!BU50*'Anteile Bestandserwerb'!O50</f>
        <v>0.2470095308792582</v>
      </c>
    </row>
    <row r="51" spans="2:35" x14ac:dyDescent="0.4">
      <c r="B51" s="1">
        <v>2011</v>
      </c>
      <c r="C51" s="4">
        <f t="shared" si="1"/>
        <v>1.6570944135482364</v>
      </c>
      <c r="D51" s="4">
        <f t="shared" si="10"/>
        <v>0.96289978826422296</v>
      </c>
      <c r="E51" s="4">
        <f t="shared" si="11"/>
        <v>0.69419462528401343</v>
      </c>
      <c r="F51" s="5">
        <f t="shared" si="2"/>
        <v>0</v>
      </c>
      <c r="G51" s="5">
        <f>Bund!I51*'Anteile Bestandserwerb'!D51</f>
        <v>0</v>
      </c>
      <c r="H51" s="5"/>
      <c r="I51" s="5">
        <f t="shared" si="3"/>
        <v>0</v>
      </c>
      <c r="J51" s="5">
        <f>Bund!AJ51*'Anteile Bestandserwerb'!C51</f>
        <v>0</v>
      </c>
      <c r="K51" s="5"/>
      <c r="L51" s="5"/>
      <c r="M51" s="5"/>
      <c r="N51" s="5"/>
      <c r="O51" s="5">
        <f t="shared" si="4"/>
        <v>0.26870516298020958</v>
      </c>
      <c r="P51" s="5">
        <f>Bund!AA51*'Anteile Bestandserwerb'!C51</f>
        <v>0.26870516298020958</v>
      </c>
      <c r="Q51" s="5">
        <f>Länder!L50*'Anteile Bestandserwerb'!C51</f>
        <v>0</v>
      </c>
      <c r="R51" s="5">
        <f t="shared" si="9"/>
        <v>2.6271827706635626E-2</v>
      </c>
      <c r="S51" s="5">
        <f>Mindereinnahmen!P51*'Anteile Bestandserwerb'!C51</f>
        <v>1.3135913853317813E-2</v>
      </c>
      <c r="T51" s="5">
        <f>Mindereinnahmen!Q51*'Anteile Bestandserwerb'!C51</f>
        <v>1.3135913853317813E-2</v>
      </c>
      <c r="U51" s="5">
        <f t="shared" si="12"/>
        <v>0</v>
      </c>
      <c r="V51" s="5">
        <f>Mindereinnahmen!AF51*'Anteile Bestandserwerb'!C51</f>
        <v>0</v>
      </c>
      <c r="W51" s="5">
        <f>Mindereinnahmen!AG51*'Anteile Bestandserwerb'!C51</f>
        <v>0</v>
      </c>
      <c r="X51" s="5">
        <f t="shared" si="5"/>
        <v>0</v>
      </c>
      <c r="Y51" s="5">
        <f>Mindereinnahmen!AN51*'Anteile Bestandserwerb'!C51</f>
        <v>0</v>
      </c>
      <c r="Z51" s="5">
        <f>Mindereinnahmen!AO51*'Anteile Bestandserwerb'!C51</f>
        <v>0</v>
      </c>
      <c r="AA51" s="5">
        <f t="shared" si="6"/>
        <v>0</v>
      </c>
      <c r="AB51" s="5">
        <f>Mindereinnahmen!BL51*'Anteile Bestandserwerb'!C51</f>
        <v>0</v>
      </c>
      <c r="AC51" s="5">
        <f>Mindereinnahmen!BM51*'Anteile Bestandserwerb'!C51</f>
        <v>0</v>
      </c>
      <c r="AD51" s="5">
        <f t="shared" si="7"/>
        <v>1.0358234511523121</v>
      </c>
      <c r="AE51" s="5">
        <f>Mindereinnahmen!BP51*'Anteile Bestandserwerb'!G51</f>
        <v>0.51791172557615606</v>
      </c>
      <c r="AF51" s="5">
        <f>Mindereinnahmen!BQ51*'Anteile Bestandserwerb'!G51</f>
        <v>0.51791172557615606</v>
      </c>
      <c r="AG51" s="5">
        <f t="shared" si="8"/>
        <v>0.32629397170907903</v>
      </c>
      <c r="AH51" s="5">
        <f>Mindereinnahmen!BT51*'Anteile Bestandserwerb'!O51</f>
        <v>0.16314698585453952</v>
      </c>
      <c r="AI51" s="5">
        <f>Mindereinnahmen!BU51*'Anteile Bestandserwerb'!O51</f>
        <v>0.16314698585453952</v>
      </c>
    </row>
    <row r="52" spans="2:35" x14ac:dyDescent="0.4">
      <c r="B52" s="1">
        <v>2012</v>
      </c>
      <c r="C52" s="4">
        <f t="shared" si="1"/>
        <v>1.0766301854454727</v>
      </c>
      <c r="D52" s="4">
        <f t="shared" si="10"/>
        <v>0.67209480802522747</v>
      </c>
      <c r="E52" s="4">
        <f t="shared" si="11"/>
        <v>0.4045353774202452</v>
      </c>
      <c r="F52" s="5">
        <f t="shared" si="2"/>
        <v>0</v>
      </c>
      <c r="G52" s="5">
        <f>Bund!I52*'Anteile Bestandserwerb'!D52</f>
        <v>0</v>
      </c>
      <c r="H52" s="5"/>
      <c r="I52" s="5">
        <f t="shared" si="3"/>
        <v>0</v>
      </c>
      <c r="J52" s="5">
        <f>Bund!AJ52*'Anteile Bestandserwerb'!C52</f>
        <v>0</v>
      </c>
      <c r="K52" s="5"/>
      <c r="L52" s="5"/>
      <c r="M52" s="5"/>
      <c r="N52" s="5"/>
      <c r="O52" s="5">
        <f t="shared" si="4"/>
        <v>0.26755943060498222</v>
      </c>
      <c r="P52" s="5">
        <f>Bund!AA52*'Anteile Bestandserwerb'!C52</f>
        <v>0.26755943060498222</v>
      </c>
      <c r="Q52" s="5">
        <f>Länder!L51*'Anteile Bestandserwerb'!C52</f>
        <v>0</v>
      </c>
      <c r="R52" s="5">
        <f t="shared" si="9"/>
        <v>2.6543594306049821E-2</v>
      </c>
      <c r="S52" s="5">
        <f>Mindereinnahmen!P52*'Anteile Bestandserwerb'!C52</f>
        <v>1.3271797153024911E-2</v>
      </c>
      <c r="T52" s="5">
        <f>Mindereinnahmen!Q52*'Anteile Bestandserwerb'!C52</f>
        <v>1.3271797153024911E-2</v>
      </c>
      <c r="U52" s="5">
        <f t="shared" si="12"/>
        <v>0</v>
      </c>
      <c r="V52" s="5">
        <f>Mindereinnahmen!AF52*'Anteile Bestandserwerb'!C52</f>
        <v>0</v>
      </c>
      <c r="W52" s="5">
        <f>Mindereinnahmen!AG52*'Anteile Bestandserwerb'!C52</f>
        <v>0</v>
      </c>
      <c r="X52" s="5">
        <f t="shared" si="5"/>
        <v>0</v>
      </c>
      <c r="Y52" s="5">
        <f>Mindereinnahmen!AN52*'Anteile Bestandserwerb'!C52</f>
        <v>0</v>
      </c>
      <c r="Z52" s="5">
        <f>Mindereinnahmen!AO52*'Anteile Bestandserwerb'!C52</f>
        <v>0</v>
      </c>
      <c r="AA52" s="5">
        <f t="shared" si="6"/>
        <v>0</v>
      </c>
      <c r="AB52" s="5">
        <f>Mindereinnahmen!BL52*'Anteile Bestandserwerb'!C52</f>
        <v>0</v>
      </c>
      <c r="AC52" s="5">
        <f>Mindereinnahmen!BM52*'Anteile Bestandserwerb'!C52</f>
        <v>0</v>
      </c>
      <c r="AD52" s="5">
        <f t="shared" si="7"/>
        <v>0.59524107983407637</v>
      </c>
      <c r="AE52" s="5">
        <f>Mindereinnahmen!BP52*'Anteile Bestandserwerb'!G52</f>
        <v>0.29762053991703818</v>
      </c>
      <c r="AF52" s="5">
        <f>Mindereinnahmen!BQ52*'Anteile Bestandserwerb'!G52</f>
        <v>0.29762053991703818</v>
      </c>
      <c r="AG52" s="5">
        <f t="shared" si="8"/>
        <v>0.18728608070036426</v>
      </c>
      <c r="AH52" s="5">
        <f>Mindereinnahmen!BT52*'Anteile Bestandserwerb'!O52</f>
        <v>9.364304035018213E-2</v>
      </c>
      <c r="AI52" s="5">
        <f>Mindereinnahmen!BU52*'Anteile Bestandserwerb'!O52</f>
        <v>9.364304035018213E-2</v>
      </c>
    </row>
    <row r="53" spans="2:35" x14ac:dyDescent="0.4">
      <c r="B53" s="1">
        <v>2013</v>
      </c>
      <c r="C53" s="4">
        <f t="shared" si="1"/>
        <v>0.58565476902334779</v>
      </c>
      <c r="D53" s="4">
        <f t="shared" si="10"/>
        <v>0.41686542721630021</v>
      </c>
      <c r="E53" s="4">
        <f t="shared" si="11"/>
        <v>0.16878934180704752</v>
      </c>
      <c r="F53" s="5">
        <f t="shared" si="2"/>
        <v>0</v>
      </c>
      <c r="G53" s="5">
        <f>Bund!I53*'Anteile Bestandserwerb'!D53</f>
        <v>0</v>
      </c>
      <c r="H53" s="5"/>
      <c r="I53" s="5">
        <f t="shared" si="3"/>
        <v>0</v>
      </c>
      <c r="J53" s="5">
        <f>Bund!AJ53*'Anteile Bestandserwerb'!C53</f>
        <v>0</v>
      </c>
      <c r="K53" s="5"/>
      <c r="L53" s="5"/>
      <c r="M53" s="5"/>
      <c r="N53" s="5"/>
      <c r="O53" s="5">
        <f t="shared" si="4"/>
        <v>0.24807608540925269</v>
      </c>
      <c r="P53" s="5">
        <f>Bund!AA53*'Anteile Bestandserwerb'!C53</f>
        <v>0.24807608540925269</v>
      </c>
      <c r="Q53" s="5">
        <f>Länder!L52*'Anteile Bestandserwerb'!C53</f>
        <v>0</v>
      </c>
      <c r="R53" s="5">
        <f t="shared" si="9"/>
        <v>2.6543594306049821E-2</v>
      </c>
      <c r="S53" s="5">
        <f>Mindereinnahmen!P53*'Anteile Bestandserwerb'!C53</f>
        <v>1.3271797153024911E-2</v>
      </c>
      <c r="T53" s="5">
        <f>Mindereinnahmen!Q53*'Anteile Bestandserwerb'!C53</f>
        <v>1.3271797153024911E-2</v>
      </c>
      <c r="U53" s="5">
        <f t="shared" si="12"/>
        <v>0</v>
      </c>
      <c r="V53" s="5">
        <f>Mindereinnahmen!AF53*'Anteile Bestandserwerb'!C53</f>
        <v>0</v>
      </c>
      <c r="W53" s="5">
        <f>Mindereinnahmen!AG53*'Anteile Bestandserwerb'!C53</f>
        <v>0</v>
      </c>
      <c r="X53" s="5">
        <f t="shared" si="5"/>
        <v>0</v>
      </c>
      <c r="Y53" s="5">
        <f>Mindereinnahmen!AN53*'Anteile Bestandserwerb'!C53</f>
        <v>0</v>
      </c>
      <c r="Z53" s="5">
        <f>Mindereinnahmen!AO53*'Anteile Bestandserwerb'!C53</f>
        <v>0</v>
      </c>
      <c r="AA53" s="5">
        <f t="shared" si="6"/>
        <v>0</v>
      </c>
      <c r="AB53" s="5">
        <f>Mindereinnahmen!BL53*'Anteile Bestandserwerb'!C53</f>
        <v>0</v>
      </c>
      <c r="AC53" s="5">
        <f>Mindereinnahmen!BM53*'Anteile Bestandserwerb'!C53</f>
        <v>0</v>
      </c>
      <c r="AD53" s="5">
        <f t="shared" si="7"/>
        <v>0.23653684831834479</v>
      </c>
      <c r="AE53" s="5">
        <f>Mindereinnahmen!BP53*'Anteile Bestandserwerb'!G53</f>
        <v>0.11826842415917239</v>
      </c>
      <c r="AF53" s="5">
        <f>Mindereinnahmen!BQ53*'Anteile Bestandserwerb'!G53</f>
        <v>0.11826842415917239</v>
      </c>
      <c r="AG53" s="5">
        <f t="shared" si="8"/>
        <v>7.449824098970044E-2</v>
      </c>
      <c r="AH53" s="5">
        <f>Mindereinnahmen!BT53*'Anteile Bestandserwerb'!O53</f>
        <v>3.724912049485022E-2</v>
      </c>
      <c r="AI53" s="5">
        <f>Mindereinnahmen!BU53*'Anteile Bestandserwerb'!O53</f>
        <v>3.724912049485022E-2</v>
      </c>
    </row>
    <row r="54" spans="2:35" x14ac:dyDescent="0.4">
      <c r="B54" s="1">
        <v>2014</v>
      </c>
      <c r="C54" s="4">
        <f t="shared" si="1"/>
        <v>0.35308823383635812</v>
      </c>
      <c r="D54" s="4">
        <f t="shared" si="10"/>
        <v>0.29512077172244955</v>
      </c>
      <c r="E54" s="4">
        <f t="shared" si="11"/>
        <v>5.7967462113908637E-2</v>
      </c>
      <c r="F54" s="5">
        <f t="shared" si="2"/>
        <v>0</v>
      </c>
      <c r="G54" s="5">
        <f>Bund!I54*'Anteile Bestandserwerb'!D54</f>
        <v>0</v>
      </c>
      <c r="H54" s="5"/>
      <c r="I54" s="5">
        <f t="shared" si="3"/>
        <v>0</v>
      </c>
      <c r="J54" s="5">
        <f>Bund!AJ54*'Anteile Bestandserwerb'!C54</f>
        <v>0</v>
      </c>
      <c r="K54" s="5"/>
      <c r="L54" s="5"/>
      <c r="M54" s="5"/>
      <c r="N54" s="5"/>
      <c r="O54" s="5">
        <f t="shared" si="4"/>
        <v>0.23715330960854092</v>
      </c>
      <c r="P54" s="5">
        <f>Bund!AA54*'Anteile Bestandserwerb'!C54</f>
        <v>0.23715330960854092</v>
      </c>
      <c r="Q54" s="5">
        <f>Länder!L53*'Anteile Bestandserwerb'!C54</f>
        <v>0</v>
      </c>
      <c r="R54" s="5">
        <f t="shared" si="9"/>
        <v>2.949288256227758E-2</v>
      </c>
      <c r="S54" s="5">
        <f>Mindereinnahmen!P54*'Anteile Bestandserwerb'!C54</f>
        <v>1.474644128113879E-2</v>
      </c>
      <c r="T54" s="5">
        <f>Mindereinnahmen!Q54*'Anteile Bestandserwerb'!C54</f>
        <v>1.474644128113879E-2</v>
      </c>
      <c r="U54" s="5">
        <f t="shared" si="12"/>
        <v>0</v>
      </c>
      <c r="V54" s="5">
        <f>Mindereinnahmen!AF54*'Anteile Bestandserwerb'!C54</f>
        <v>0</v>
      </c>
      <c r="W54" s="5">
        <f>Mindereinnahmen!AG54*'Anteile Bestandserwerb'!C54</f>
        <v>0</v>
      </c>
      <c r="X54" s="5">
        <f t="shared" si="5"/>
        <v>0</v>
      </c>
      <c r="Y54" s="5">
        <f>Mindereinnahmen!AN54*'Anteile Bestandserwerb'!C54</f>
        <v>0</v>
      </c>
      <c r="Z54" s="5">
        <f>Mindereinnahmen!AO54*'Anteile Bestandserwerb'!C54</f>
        <v>0</v>
      </c>
      <c r="AA54" s="5">
        <f t="shared" si="6"/>
        <v>0</v>
      </c>
      <c r="AB54" s="5">
        <f>Mindereinnahmen!BL54*'Anteile Bestandserwerb'!C54</f>
        <v>0</v>
      </c>
      <c r="AC54" s="5">
        <f>Mindereinnahmen!BM54*'Anteile Bestandserwerb'!C54</f>
        <v>0</v>
      </c>
      <c r="AD54" s="5">
        <f t="shared" si="7"/>
        <v>6.5632477143276996E-2</v>
      </c>
      <c r="AE54" s="5">
        <f>Mindereinnahmen!BP54*'Anteile Bestandserwerb'!G54</f>
        <v>3.2816238571638498E-2</v>
      </c>
      <c r="AF54" s="5">
        <f>Mindereinnahmen!BQ54*'Anteile Bestandserwerb'!G54</f>
        <v>3.2816238571638498E-2</v>
      </c>
      <c r="AG54" s="5">
        <f t="shared" si="8"/>
        <v>2.0809564522262698E-2</v>
      </c>
      <c r="AH54" s="5">
        <f>Mindereinnahmen!BT54*'Anteile Bestandserwerb'!O54</f>
        <v>1.0404782261131349E-2</v>
      </c>
      <c r="AI54" s="5">
        <f>Mindereinnahmen!BU54*'Anteile Bestandserwerb'!O54</f>
        <v>1.0404782261131349E-2</v>
      </c>
    </row>
    <row r="55" spans="2:35" x14ac:dyDescent="0.4">
      <c r="B55" s="1">
        <v>2015</v>
      </c>
      <c r="C55" s="4">
        <f t="shared" si="1"/>
        <v>0.32338033980605591</v>
      </c>
      <c r="D55" s="4">
        <f t="shared" si="10"/>
        <v>0.29319129979626635</v>
      </c>
      <c r="E55" s="4">
        <f t="shared" si="11"/>
        <v>3.0189040009789496E-2</v>
      </c>
      <c r="F55" s="5">
        <f t="shared" si="2"/>
        <v>0</v>
      </c>
      <c r="G55" s="5">
        <f>Bund!I55*'Anteile Bestandserwerb'!D55</f>
        <v>0</v>
      </c>
      <c r="H55" s="5"/>
      <c r="I55" s="5">
        <f t="shared" si="3"/>
        <v>0</v>
      </c>
      <c r="J55" s="5">
        <f>Bund!AJ55*'Anteile Bestandserwerb'!C55</f>
        <v>0</v>
      </c>
      <c r="K55" s="5"/>
      <c r="L55" s="5"/>
      <c r="M55" s="5"/>
      <c r="N55" s="5"/>
      <c r="O55" s="5">
        <f t="shared" si="4"/>
        <v>0.2630022597864769</v>
      </c>
      <c r="P55" s="5">
        <f>Bund!AA55*'Anteile Bestandserwerb'!C55</f>
        <v>0.2630022597864769</v>
      </c>
      <c r="Q55" s="5">
        <f>Länder!L54*'Anteile Bestandserwerb'!C55</f>
        <v>0</v>
      </c>
      <c r="R55" s="5">
        <f t="shared" si="9"/>
        <v>2.949288256227758E-2</v>
      </c>
      <c r="S55" s="5">
        <f>Mindereinnahmen!P55*'Anteile Bestandserwerb'!C55</f>
        <v>1.474644128113879E-2</v>
      </c>
      <c r="T55" s="5">
        <f>Mindereinnahmen!Q55*'Anteile Bestandserwerb'!C55</f>
        <v>1.474644128113879E-2</v>
      </c>
      <c r="U55" s="5">
        <f t="shared" si="12"/>
        <v>0</v>
      </c>
      <c r="V55" s="5">
        <f>Mindereinnahmen!AF55*'Anteile Bestandserwerb'!C55</f>
        <v>0</v>
      </c>
      <c r="W55" s="5">
        <f>Mindereinnahmen!AG55*'Anteile Bestandserwerb'!C55</f>
        <v>0</v>
      </c>
      <c r="X55" s="5">
        <f t="shared" si="5"/>
        <v>0</v>
      </c>
      <c r="Y55" s="5">
        <f>Mindereinnahmen!AN55*'Anteile Bestandserwerb'!C55</f>
        <v>0</v>
      </c>
      <c r="Z55" s="5">
        <f>Mindereinnahmen!AO55*'Anteile Bestandserwerb'!C55</f>
        <v>0</v>
      </c>
      <c r="AA55" s="5">
        <f t="shared" si="6"/>
        <v>0</v>
      </c>
      <c r="AB55" s="5">
        <f>Mindereinnahmen!BL55*'Anteile Bestandserwerb'!C55</f>
        <v>0</v>
      </c>
      <c r="AC55" s="5">
        <f>Mindereinnahmen!BM55*'Anteile Bestandserwerb'!C55</f>
        <v>0</v>
      </c>
      <c r="AD55" s="5">
        <f t="shared" si="7"/>
        <v>2.3393754229286842E-2</v>
      </c>
      <c r="AE55" s="5">
        <f>Mindereinnahmen!BP55*'Anteile Bestandserwerb'!G55</f>
        <v>1.1696877114643421E-2</v>
      </c>
      <c r="AF55" s="5">
        <f>Mindereinnahmen!BQ55*'Anteile Bestandserwerb'!G55</f>
        <v>1.1696877114643421E-2</v>
      </c>
      <c r="AG55" s="5">
        <f t="shared" si="8"/>
        <v>7.4914432280145694E-3</v>
      </c>
      <c r="AH55" s="5">
        <f>Mindereinnahmen!BT55*'Anteile Bestandserwerb'!O55</f>
        <v>3.7457216140072847E-3</v>
      </c>
      <c r="AI55" s="5">
        <f>Mindereinnahmen!BU55*'Anteile Bestandserwerb'!O55</f>
        <v>3.7457216140072847E-3</v>
      </c>
    </row>
    <row r="56" spans="2:35" x14ac:dyDescent="0.4">
      <c r="B56" s="1">
        <v>2016</v>
      </c>
      <c r="C56" s="4">
        <f t="shared" si="1"/>
        <v>0.20667930691370412</v>
      </c>
      <c r="D56" s="4">
        <f t="shared" si="10"/>
        <v>0.18421156626823992</v>
      </c>
      <c r="E56" s="4">
        <f t="shared" si="11"/>
        <v>2.246774064546414E-2</v>
      </c>
      <c r="F56" s="5">
        <f t="shared" si="2"/>
        <v>0</v>
      </c>
      <c r="G56" s="5">
        <f>Bund!I56*'Anteile Bestandserwerb'!D56</f>
        <v>0</v>
      </c>
      <c r="H56" s="5"/>
      <c r="I56" s="5">
        <f t="shared" si="3"/>
        <v>0</v>
      </c>
      <c r="J56" s="5">
        <f>Bund!AJ56*'Anteile Bestandserwerb'!C56</f>
        <v>0</v>
      </c>
      <c r="K56" s="5"/>
      <c r="L56" s="5"/>
      <c r="M56" s="5"/>
      <c r="N56" s="5"/>
      <c r="O56" s="5">
        <f t="shared" si="4"/>
        <v>0.16174382562277581</v>
      </c>
      <c r="P56" s="5">
        <f>Bund!AA56*'Anteile Bestandserwerb'!C56</f>
        <v>0.16174382562277581</v>
      </c>
      <c r="Q56" s="5">
        <f>Länder!L55*'Anteile Bestandserwerb'!C56</f>
        <v>0</v>
      </c>
      <c r="R56" s="5">
        <f t="shared" si="9"/>
        <v>2.949288256227758E-2</v>
      </c>
      <c r="S56" s="5">
        <f>Mindereinnahmen!P56*'Anteile Bestandserwerb'!C56</f>
        <v>1.474644128113879E-2</v>
      </c>
      <c r="T56" s="5">
        <f>Mindereinnahmen!Q56*'Anteile Bestandserwerb'!C56</f>
        <v>1.474644128113879E-2</v>
      </c>
      <c r="U56" s="5">
        <f t="shared" si="12"/>
        <v>0</v>
      </c>
      <c r="V56" s="5">
        <f>Mindereinnahmen!AF56*'Anteile Bestandserwerb'!C56</f>
        <v>0</v>
      </c>
      <c r="W56" s="5">
        <f>Mindereinnahmen!AG56*'Anteile Bestandserwerb'!C56</f>
        <v>0</v>
      </c>
      <c r="X56" s="5">
        <f t="shared" si="5"/>
        <v>0</v>
      </c>
      <c r="Y56" s="5">
        <f>Mindereinnahmen!AN56*'Anteile Bestandserwerb'!C56</f>
        <v>0</v>
      </c>
      <c r="Z56" s="5">
        <f>Mindereinnahmen!AO56*'Anteile Bestandserwerb'!C56</f>
        <v>0</v>
      </c>
      <c r="AA56" s="5">
        <f t="shared" si="6"/>
        <v>0</v>
      </c>
      <c r="AB56" s="5">
        <f>Mindereinnahmen!BL56*'Anteile Bestandserwerb'!C56</f>
        <v>0</v>
      </c>
      <c r="AC56" s="5">
        <f>Mindereinnahmen!BM56*'Anteile Bestandserwerb'!C56</f>
        <v>0</v>
      </c>
      <c r="AD56" s="5">
        <f t="shared" si="7"/>
        <v>1.1696877114643421E-2</v>
      </c>
      <c r="AE56" s="5">
        <f>Mindereinnahmen!BP56*'Anteile Bestandserwerb'!G56</f>
        <v>5.8484385573217106E-3</v>
      </c>
      <c r="AF56" s="5">
        <f>Mindereinnahmen!BQ56*'Anteile Bestandserwerb'!G56</f>
        <v>5.8484385573217106E-3</v>
      </c>
      <c r="AG56" s="5">
        <f t="shared" si="8"/>
        <v>3.7457216140072847E-3</v>
      </c>
      <c r="AH56" s="5">
        <f>Mindereinnahmen!BT56*'Anteile Bestandserwerb'!O56</f>
        <v>1.8728608070036424E-3</v>
      </c>
      <c r="AI56" s="5">
        <f>Mindereinnahmen!BU56*'Anteile Bestandserwerb'!O56</f>
        <v>1.8728608070036424E-3</v>
      </c>
    </row>
    <row r="57" spans="2:35" x14ac:dyDescent="0.4">
      <c r="B57" s="1">
        <v>2017</v>
      </c>
      <c r="C57" s="4">
        <f t="shared" si="1"/>
        <v>0.17311766903914591</v>
      </c>
      <c r="D57" s="4">
        <f t="shared" si="10"/>
        <v>0.15011322064056939</v>
      </c>
      <c r="E57" s="4">
        <f t="shared" si="11"/>
        <v>2.3004448398576512E-2</v>
      </c>
      <c r="F57" s="5">
        <f t="shared" si="2"/>
        <v>0</v>
      </c>
      <c r="G57" s="5">
        <f>Bund!I57*'Anteile Bestandserwerb'!D57</f>
        <v>0</v>
      </c>
      <c r="H57" s="5"/>
      <c r="I57" s="5">
        <f t="shared" si="3"/>
        <v>0</v>
      </c>
      <c r="J57" s="5">
        <f>Bund!AJ57*'Anteile Bestandserwerb'!C57</f>
        <v>0</v>
      </c>
      <c r="K57" s="5"/>
      <c r="L57" s="5"/>
      <c r="M57" s="5"/>
      <c r="N57" s="5"/>
      <c r="O57" s="5">
        <f t="shared" si="4"/>
        <v>0.12710877224199288</v>
      </c>
      <c r="P57" s="5">
        <f>Bund!AA57*'Anteile Bestandserwerb'!C57</f>
        <v>0.12710877224199288</v>
      </c>
      <c r="Q57" s="5">
        <f>Länder!L56*'Anteile Bestandserwerb'!C57</f>
        <v>0</v>
      </c>
      <c r="R57" s="5">
        <f t="shared" si="9"/>
        <v>4.6008896797153025E-2</v>
      </c>
      <c r="S57" s="5">
        <f>Mindereinnahmen!P57*'Anteile Bestandserwerb'!C57</f>
        <v>2.3004448398576512E-2</v>
      </c>
      <c r="T57" s="5">
        <f>Mindereinnahmen!Q57*'Anteile Bestandserwerb'!C57</f>
        <v>2.3004448398576512E-2</v>
      </c>
      <c r="U57" s="5">
        <f t="shared" si="12"/>
        <v>0</v>
      </c>
      <c r="V57" s="5">
        <f>Mindereinnahmen!AF57*'Anteile Bestandserwerb'!C57</f>
        <v>0</v>
      </c>
      <c r="W57" s="5">
        <f>Mindereinnahmen!AG57*'Anteile Bestandserwerb'!C57</f>
        <v>0</v>
      </c>
      <c r="X57" s="5">
        <f t="shared" si="5"/>
        <v>0</v>
      </c>
      <c r="Y57" s="5">
        <f>Mindereinnahmen!AN57*'Anteile Bestandserwerb'!C57</f>
        <v>0</v>
      </c>
      <c r="Z57" s="5">
        <f>Mindereinnahmen!AO57*'Anteile Bestandserwerb'!C57</f>
        <v>0</v>
      </c>
      <c r="AA57" s="5">
        <f t="shared" si="6"/>
        <v>0</v>
      </c>
      <c r="AB57" s="5">
        <f>Mindereinnahmen!BL57*'Anteile Bestandserwerb'!C57</f>
        <v>0</v>
      </c>
      <c r="AC57" s="5">
        <f>Mindereinnahmen!BM57*'Anteile Bestandserwerb'!C57</f>
        <v>0</v>
      </c>
      <c r="AD57" s="5">
        <f t="shared" si="7"/>
        <v>0</v>
      </c>
      <c r="AE57" s="5">
        <f>Mindereinnahmen!BP57*'Anteile Bestandserwerb'!G57</f>
        <v>0</v>
      </c>
      <c r="AF57" s="5">
        <f>Mindereinnahmen!BQ57*'Anteile Bestandserwerb'!G57</f>
        <v>0</v>
      </c>
      <c r="AG57" s="5">
        <f t="shared" si="8"/>
        <v>0</v>
      </c>
      <c r="AH57" s="5">
        <f>Mindereinnahmen!BT57*'Anteile Bestandserwerb'!O57</f>
        <v>0</v>
      </c>
      <c r="AI57" s="5">
        <f>Mindereinnahmen!BU57*'Anteile Bestandserwerb'!O57</f>
        <v>0</v>
      </c>
    </row>
    <row r="58" spans="2:35" x14ac:dyDescent="0.4">
      <c r="B58" s="1">
        <v>2018</v>
      </c>
      <c r="C58" s="4">
        <f t="shared" si="1"/>
        <v>0.1747229090909091</v>
      </c>
      <c r="D58" s="4">
        <f t="shared" si="10"/>
        <v>0.15030472727272726</v>
      </c>
      <c r="E58" s="4">
        <f t="shared" si="11"/>
        <v>2.4418181818181818E-2</v>
      </c>
      <c r="F58" s="5">
        <f t="shared" si="2"/>
        <v>0</v>
      </c>
      <c r="G58" s="5">
        <f>Bund!I58*'Anteile Bestandserwerb'!D58</f>
        <v>0</v>
      </c>
      <c r="H58" s="5"/>
      <c r="I58" s="5">
        <f t="shared" si="3"/>
        <v>0</v>
      </c>
      <c r="J58" s="5">
        <f>Bund!AJ58*'Anteile Bestandserwerb'!C58</f>
        <v>0</v>
      </c>
      <c r="K58" s="5"/>
      <c r="L58" s="5">
        <f>M58+N58</f>
        <v>7.9999999999999967E-3</v>
      </c>
      <c r="M58" s="5">
        <f>Bund!AD58*'Anteile Bestandserwerb'!C58</f>
        <v>7.9999999999999967E-3</v>
      </c>
      <c r="N58" s="5"/>
      <c r="O58" s="5">
        <f t="shared" si="4"/>
        <v>0.11788654545454545</v>
      </c>
      <c r="P58" s="5">
        <f>Bund!AA58*'Anteile Bestandserwerb'!C58</f>
        <v>0.11788654545454545</v>
      </c>
      <c r="Q58" s="5">
        <f>Länder!L57*'Anteile Bestandserwerb'!C58</f>
        <v>0</v>
      </c>
      <c r="R58" s="5">
        <f t="shared" si="9"/>
        <v>4.8836363636363636E-2</v>
      </c>
      <c r="S58" s="5">
        <f>Mindereinnahmen!P58*'Anteile Bestandserwerb'!C58</f>
        <v>2.4418181818181818E-2</v>
      </c>
      <c r="T58" s="5">
        <f>Mindereinnahmen!Q58*'Anteile Bestandserwerb'!C58</f>
        <v>2.4418181818181818E-2</v>
      </c>
      <c r="U58" s="5">
        <f t="shared" si="12"/>
        <v>0</v>
      </c>
      <c r="V58" s="5">
        <f>Mindereinnahmen!AF58*'Anteile Bestandserwerb'!C58</f>
        <v>0</v>
      </c>
      <c r="W58" s="5">
        <f>Mindereinnahmen!AG58*'Anteile Bestandserwerb'!C58</f>
        <v>0</v>
      </c>
      <c r="X58" s="5">
        <f t="shared" si="5"/>
        <v>0</v>
      </c>
      <c r="Y58" s="5">
        <f>Mindereinnahmen!AN58*'Anteile Bestandserwerb'!C58</f>
        <v>0</v>
      </c>
      <c r="Z58" s="5">
        <f>Mindereinnahmen!AO58*'Anteile Bestandserwerb'!C58</f>
        <v>0</v>
      </c>
      <c r="AA58" s="5">
        <f t="shared" si="6"/>
        <v>0</v>
      </c>
      <c r="AB58" s="5">
        <f>Mindereinnahmen!BL58*'Anteile Bestandserwerb'!C58</f>
        <v>0</v>
      </c>
      <c r="AC58" s="5">
        <f>Mindereinnahmen!BM58*'Anteile Bestandserwerb'!C58</f>
        <v>0</v>
      </c>
      <c r="AD58" s="5">
        <f t="shared" si="7"/>
        <v>0</v>
      </c>
      <c r="AE58" s="5">
        <f>Mindereinnahmen!BP58*'Anteile Bestandserwerb'!G58</f>
        <v>0</v>
      </c>
      <c r="AF58" s="5">
        <f>Mindereinnahmen!BQ58*'Anteile Bestandserwerb'!G58</f>
        <v>0</v>
      </c>
      <c r="AG58" s="5">
        <f t="shared" si="8"/>
        <v>0</v>
      </c>
      <c r="AH58" s="5">
        <f>Mindereinnahmen!BT58*'Anteile Bestandserwerb'!O58</f>
        <v>0</v>
      </c>
      <c r="AI58" s="5">
        <f>Mindereinnahmen!BU58*'Anteile Bestandserwerb'!O58</f>
        <v>0</v>
      </c>
    </row>
    <row r="59" spans="2:35" x14ac:dyDescent="0.4">
      <c r="B59" s="1">
        <v>2019</v>
      </c>
      <c r="C59" s="4">
        <f t="shared" si="1"/>
        <v>0.36860290909090909</v>
      </c>
      <c r="D59" s="4">
        <f t="shared" si="10"/>
        <v>0.3454210909090909</v>
      </c>
      <c r="E59" s="4">
        <f t="shared" si="11"/>
        <v>2.3181818181818182E-2</v>
      </c>
      <c r="F59" s="5">
        <f t="shared" si="2"/>
        <v>0</v>
      </c>
      <c r="G59" s="5">
        <f>Bund!I59*'Anteile Bestandserwerb'!D59</f>
        <v>0</v>
      </c>
      <c r="H59" s="5"/>
      <c r="I59" s="5">
        <f t="shared" si="3"/>
        <v>0</v>
      </c>
      <c r="J59" s="5">
        <f>Bund!AJ59*'Anteile Bestandserwerb'!C59</f>
        <v>0</v>
      </c>
      <c r="K59" s="5"/>
      <c r="L59" s="5">
        <f t="shared" ref="L59:L66" si="13">M59+N59</f>
        <v>0.20271272727272727</v>
      </c>
      <c r="M59" s="5">
        <f>Bund!AD59*'Anteile Bestandserwerb'!C59</f>
        <v>0.20271272727272727</v>
      </c>
      <c r="N59" s="5"/>
      <c r="O59" s="5">
        <f t="shared" si="4"/>
        <v>0.11952654545454545</v>
      </c>
      <c r="P59" s="5">
        <f>Bund!AA59*'Anteile Bestandserwerb'!C59</f>
        <v>0.11952654545454545</v>
      </c>
      <c r="Q59" s="5">
        <f>Länder!L58*'Anteile Bestandserwerb'!C59</f>
        <v>0</v>
      </c>
      <c r="R59" s="5">
        <f t="shared" si="9"/>
        <v>4.6363636363636364E-2</v>
      </c>
      <c r="S59" s="5">
        <f>Mindereinnahmen!P59*'Anteile Bestandserwerb'!C59</f>
        <v>2.3181818181818182E-2</v>
      </c>
      <c r="T59" s="5">
        <f>Mindereinnahmen!Q59*'Anteile Bestandserwerb'!C59</f>
        <v>2.3181818181818182E-2</v>
      </c>
      <c r="U59" s="5">
        <f t="shared" si="12"/>
        <v>0</v>
      </c>
      <c r="V59" s="5">
        <f>Mindereinnahmen!AF59*'Anteile Bestandserwerb'!C59</f>
        <v>0</v>
      </c>
      <c r="W59" s="5">
        <f>Mindereinnahmen!AG59*'Anteile Bestandserwerb'!C59</f>
        <v>0</v>
      </c>
      <c r="X59" s="5">
        <f t="shared" si="5"/>
        <v>0</v>
      </c>
      <c r="Y59" s="5">
        <f>Mindereinnahmen!AN59*'Anteile Bestandserwerb'!C59</f>
        <v>0</v>
      </c>
      <c r="Z59" s="5">
        <f>Mindereinnahmen!AO59*'Anteile Bestandserwerb'!C59</f>
        <v>0</v>
      </c>
      <c r="AA59" s="5">
        <f t="shared" si="6"/>
        <v>0</v>
      </c>
      <c r="AB59" s="5">
        <f>Mindereinnahmen!BL59*'Anteile Bestandserwerb'!C59</f>
        <v>0</v>
      </c>
      <c r="AC59" s="5">
        <f>Mindereinnahmen!BM59*'Anteile Bestandserwerb'!C59</f>
        <v>0</v>
      </c>
      <c r="AD59" s="5">
        <f t="shared" si="7"/>
        <v>0</v>
      </c>
      <c r="AE59" s="5">
        <f>Mindereinnahmen!BP59*'Anteile Bestandserwerb'!G59</f>
        <v>0</v>
      </c>
      <c r="AF59" s="5">
        <f>Mindereinnahmen!BQ59*'Anteile Bestandserwerb'!G59</f>
        <v>0</v>
      </c>
      <c r="AG59" s="5">
        <f t="shared" si="8"/>
        <v>0</v>
      </c>
      <c r="AH59" s="5">
        <f>Mindereinnahmen!BT59*'Anteile Bestandserwerb'!O59</f>
        <v>0</v>
      </c>
      <c r="AI59" s="5">
        <f>Mindereinnahmen!BU59*'Anteile Bestandserwerb'!O59</f>
        <v>0</v>
      </c>
    </row>
    <row r="60" spans="2:35" x14ac:dyDescent="0.4">
      <c r="B60" s="1">
        <v>2020</v>
      </c>
      <c r="C60" s="4">
        <f t="shared" si="1"/>
        <v>0.52838502122685782</v>
      </c>
      <c r="D60" s="4">
        <f t="shared" si="10"/>
        <v>0.50365774849958511</v>
      </c>
      <c r="E60" s="4">
        <f t="shared" si="11"/>
        <v>2.472727272727273E-2</v>
      </c>
      <c r="F60" s="5">
        <f t="shared" si="2"/>
        <v>7.147930317766971E-3</v>
      </c>
      <c r="G60" s="5">
        <f>Bund!I60*'Anteile Bestandserwerb'!D60</f>
        <v>7.147930317766971E-3</v>
      </c>
      <c r="H60" s="5"/>
      <c r="I60" s="5">
        <f t="shared" si="3"/>
        <v>0</v>
      </c>
      <c r="J60" s="5">
        <f>Bund!AJ60*'Anteile Bestandserwerb'!C60</f>
        <v>0</v>
      </c>
      <c r="K60" s="5"/>
      <c r="L60" s="5">
        <f t="shared" si="13"/>
        <v>0.35496727272727274</v>
      </c>
      <c r="M60" s="5">
        <f>Bund!AD60*'Anteile Bestandserwerb'!C60</f>
        <v>0.35496727272727274</v>
      </c>
      <c r="N60" s="5"/>
      <c r="O60" s="5">
        <f t="shared" si="4"/>
        <v>0.11681527272727274</v>
      </c>
      <c r="P60" s="5">
        <f>Bund!AA60*'Anteile Bestandserwerb'!C60</f>
        <v>0.11681527272727274</v>
      </c>
      <c r="Q60" s="5">
        <f>Länder!L59*'Anteile Bestandserwerb'!C60</f>
        <v>0</v>
      </c>
      <c r="R60" s="5">
        <f t="shared" si="9"/>
        <v>4.9454545454545459E-2</v>
      </c>
      <c r="S60" s="5">
        <f>Mindereinnahmen!P60*'Anteile Bestandserwerb'!C60</f>
        <v>2.472727272727273E-2</v>
      </c>
      <c r="T60" s="5">
        <f>Mindereinnahmen!Q60*'Anteile Bestandserwerb'!C60</f>
        <v>2.472727272727273E-2</v>
      </c>
      <c r="U60" s="5">
        <f t="shared" si="12"/>
        <v>0</v>
      </c>
      <c r="V60" s="5">
        <f>Mindereinnahmen!AF60*'Anteile Bestandserwerb'!C60</f>
        <v>0</v>
      </c>
      <c r="W60" s="5">
        <f>Mindereinnahmen!AG60*'Anteile Bestandserwerb'!C60</f>
        <v>0</v>
      </c>
      <c r="X60" s="5">
        <f t="shared" si="5"/>
        <v>0</v>
      </c>
      <c r="Y60" s="5">
        <f>Mindereinnahmen!AN60*'Anteile Bestandserwerb'!C60</f>
        <v>0</v>
      </c>
      <c r="Z60" s="5">
        <f>Mindereinnahmen!AO60*'Anteile Bestandserwerb'!C60</f>
        <v>0</v>
      </c>
      <c r="AA60" s="5">
        <f t="shared" si="6"/>
        <v>0</v>
      </c>
      <c r="AB60" s="5">
        <f>Mindereinnahmen!BL60*'Anteile Bestandserwerb'!C60</f>
        <v>0</v>
      </c>
      <c r="AC60" s="5">
        <f>Mindereinnahmen!BM60*'Anteile Bestandserwerb'!C60</f>
        <v>0</v>
      </c>
      <c r="AD60" s="5">
        <f t="shared" si="7"/>
        <v>0</v>
      </c>
      <c r="AE60" s="5">
        <f>Mindereinnahmen!BP60*'Anteile Bestandserwerb'!G60</f>
        <v>0</v>
      </c>
      <c r="AF60" s="5">
        <f>Mindereinnahmen!BQ60*'Anteile Bestandserwerb'!G60</f>
        <v>0</v>
      </c>
      <c r="AG60" s="5">
        <f t="shared" si="8"/>
        <v>0</v>
      </c>
      <c r="AH60" s="5">
        <f>Mindereinnahmen!BT60*'Anteile Bestandserwerb'!O60</f>
        <v>0</v>
      </c>
      <c r="AI60" s="5">
        <f>Mindereinnahmen!BU60*'Anteile Bestandserwerb'!O60</f>
        <v>0</v>
      </c>
    </row>
    <row r="61" spans="2:35" x14ac:dyDescent="0.4">
      <c r="B61" s="1">
        <v>2021</v>
      </c>
      <c r="C61" s="4">
        <f t="shared" si="1"/>
        <v>0.65135816319073081</v>
      </c>
      <c r="D61" s="4">
        <f t="shared" si="10"/>
        <v>0.6266308904634581</v>
      </c>
      <c r="E61" s="4">
        <f t="shared" si="11"/>
        <v>2.472727272727273E-2</v>
      </c>
      <c r="F61" s="5">
        <f t="shared" si="2"/>
        <v>1.8057799554367204E-2</v>
      </c>
      <c r="G61" s="5">
        <f>Bund!I61*'Anteile Bestandserwerb'!D61</f>
        <v>1.8057799554367204E-2</v>
      </c>
      <c r="H61" s="5"/>
      <c r="I61" s="5">
        <f t="shared" si="3"/>
        <v>0</v>
      </c>
      <c r="J61" s="5">
        <f>Bund!AJ61*'Anteile Bestandserwerb'!C61</f>
        <v>0</v>
      </c>
      <c r="K61" s="5"/>
      <c r="L61" s="5">
        <f t="shared" si="13"/>
        <v>0.47709309090909091</v>
      </c>
      <c r="M61" s="5">
        <f>Bund!AD61*'Anteile Bestandserwerb'!C61</f>
        <v>0.47709309090909091</v>
      </c>
      <c r="N61" s="5"/>
      <c r="O61" s="5">
        <f t="shared" si="4"/>
        <v>0.10675272727272728</v>
      </c>
      <c r="P61" s="5">
        <f>Bund!AA61*'Anteile Bestandserwerb'!C61</f>
        <v>0.10675272727272728</v>
      </c>
      <c r="Q61" s="5">
        <f>Länder!L60*'Anteile Bestandserwerb'!C61</f>
        <v>0</v>
      </c>
      <c r="R61" s="5">
        <f t="shared" si="9"/>
        <v>4.9454545454545459E-2</v>
      </c>
      <c r="S61" s="5">
        <f>Mindereinnahmen!P61*'Anteile Bestandserwerb'!C61</f>
        <v>2.472727272727273E-2</v>
      </c>
      <c r="T61" s="5">
        <f>Mindereinnahmen!Q61*'Anteile Bestandserwerb'!C61</f>
        <v>2.472727272727273E-2</v>
      </c>
      <c r="U61" s="5">
        <f t="shared" si="12"/>
        <v>0</v>
      </c>
      <c r="V61" s="5">
        <f>Mindereinnahmen!AF61*'Anteile Bestandserwerb'!C61</f>
        <v>0</v>
      </c>
      <c r="W61" s="5">
        <f>Mindereinnahmen!AG61*'Anteile Bestandserwerb'!C61</f>
        <v>0</v>
      </c>
      <c r="X61" s="5">
        <f t="shared" si="5"/>
        <v>0</v>
      </c>
      <c r="Y61" s="5">
        <f>Mindereinnahmen!AN61*'Anteile Bestandserwerb'!C61</f>
        <v>0</v>
      </c>
      <c r="Z61" s="5">
        <f>Mindereinnahmen!AO61*'Anteile Bestandserwerb'!C61</f>
        <v>0</v>
      </c>
      <c r="AA61" s="5">
        <f t="shared" si="6"/>
        <v>0</v>
      </c>
      <c r="AB61" s="5">
        <f>Mindereinnahmen!BL61*'Anteile Bestandserwerb'!C61</f>
        <v>0</v>
      </c>
      <c r="AC61" s="5">
        <f>Mindereinnahmen!BM61*'Anteile Bestandserwerb'!C61</f>
        <v>0</v>
      </c>
      <c r="AD61" s="5">
        <f t="shared" si="7"/>
        <v>0</v>
      </c>
      <c r="AE61" s="5">
        <f>Mindereinnahmen!BP61*'Anteile Bestandserwerb'!G61</f>
        <v>0</v>
      </c>
      <c r="AF61" s="5">
        <f>Mindereinnahmen!BQ61*'Anteile Bestandserwerb'!G61</f>
        <v>0</v>
      </c>
      <c r="AG61" s="5">
        <f t="shared" si="8"/>
        <v>0</v>
      </c>
      <c r="AH61" s="5">
        <f>Mindereinnahmen!BT61*'Anteile Bestandserwerb'!O61</f>
        <v>0</v>
      </c>
      <c r="AI61" s="5">
        <f>Mindereinnahmen!BU61*'Anteile Bestandserwerb'!O61</f>
        <v>0</v>
      </c>
    </row>
    <row r="62" spans="2:35" x14ac:dyDescent="0.4">
      <c r="B62" s="1">
        <v>2022</v>
      </c>
      <c r="C62" s="4">
        <f t="shared" si="1"/>
        <v>0.72730899160995821</v>
      </c>
      <c r="D62" s="4">
        <f t="shared" si="10"/>
        <v>0.7025817188826855</v>
      </c>
      <c r="E62" s="4">
        <f t="shared" si="11"/>
        <v>2.472727272727273E-2</v>
      </c>
      <c r="F62" s="5">
        <f t="shared" si="2"/>
        <v>3.3503173428140069E-2</v>
      </c>
      <c r="G62" s="5">
        <f>Bund!I62*'Anteile Bestandserwerb'!D62</f>
        <v>3.3503173428140069E-2</v>
      </c>
      <c r="H62" s="5"/>
      <c r="I62" s="5">
        <f t="shared" si="3"/>
        <v>0</v>
      </c>
      <c r="J62" s="5">
        <f>Bund!AJ62*'Anteile Bestandserwerb'!C62</f>
        <v>0</v>
      </c>
      <c r="K62" s="5"/>
      <c r="L62" s="5">
        <f t="shared" si="13"/>
        <v>0.5277927272727273</v>
      </c>
      <c r="M62" s="5">
        <f>Bund!AD62*'Anteile Bestandserwerb'!C62</f>
        <v>0.5277927272727273</v>
      </c>
      <c r="N62" s="5"/>
      <c r="O62" s="5">
        <f t="shared" si="4"/>
        <v>0.11655854545454546</v>
      </c>
      <c r="P62" s="5">
        <f>Bund!AA62*'Anteile Bestandserwerb'!C62</f>
        <v>0.11655854545454546</v>
      </c>
      <c r="Q62" s="5">
        <f>Länder!L61*'Anteile Bestandserwerb'!C62</f>
        <v>0</v>
      </c>
      <c r="R62" s="5">
        <f t="shared" si="9"/>
        <v>4.9454545454545459E-2</v>
      </c>
      <c r="S62" s="5">
        <f>Mindereinnahmen!P62*'Anteile Bestandserwerb'!C62</f>
        <v>2.472727272727273E-2</v>
      </c>
      <c r="T62" s="5">
        <f>Mindereinnahmen!Q62*'Anteile Bestandserwerb'!C62</f>
        <v>2.472727272727273E-2</v>
      </c>
      <c r="U62" s="5">
        <f t="shared" si="12"/>
        <v>0</v>
      </c>
      <c r="V62" s="5">
        <f>Mindereinnahmen!AF62*'Anteile Bestandserwerb'!C62</f>
        <v>0</v>
      </c>
      <c r="W62" s="5">
        <f>Mindereinnahmen!AG62*'Anteile Bestandserwerb'!C62</f>
        <v>0</v>
      </c>
      <c r="X62" s="5">
        <f t="shared" si="5"/>
        <v>0</v>
      </c>
      <c r="Y62" s="5">
        <f>Mindereinnahmen!AN62*'Anteile Bestandserwerb'!C62</f>
        <v>0</v>
      </c>
      <c r="Z62" s="5">
        <f>Mindereinnahmen!AO62*'Anteile Bestandserwerb'!C62</f>
        <v>0</v>
      </c>
      <c r="AA62" s="5">
        <f t="shared" si="6"/>
        <v>0</v>
      </c>
      <c r="AB62" s="5">
        <f>Mindereinnahmen!BL62*'Anteile Bestandserwerb'!C62</f>
        <v>0</v>
      </c>
      <c r="AC62" s="5">
        <f>Mindereinnahmen!BM62*'Anteile Bestandserwerb'!C62</f>
        <v>0</v>
      </c>
      <c r="AD62" s="5">
        <f t="shared" si="7"/>
        <v>0</v>
      </c>
      <c r="AE62" s="5">
        <f>Mindereinnahmen!BP62*'Anteile Bestandserwerb'!G62</f>
        <v>0</v>
      </c>
      <c r="AF62" s="5">
        <f>Mindereinnahmen!BQ62*'Anteile Bestandserwerb'!G62</f>
        <v>0</v>
      </c>
      <c r="AG62" s="5">
        <f t="shared" si="8"/>
        <v>0</v>
      </c>
      <c r="AH62" s="5">
        <f>Mindereinnahmen!BT62*'Anteile Bestandserwerb'!O62</f>
        <v>0</v>
      </c>
      <c r="AI62" s="5">
        <f>Mindereinnahmen!BU62*'Anteile Bestandserwerb'!O62</f>
        <v>0</v>
      </c>
    </row>
    <row r="63" spans="2:35" x14ac:dyDescent="0.4">
      <c r="B63" s="1">
        <v>2023</v>
      </c>
      <c r="C63" s="4">
        <f t="shared" si="1"/>
        <v>0.86288572495925764</v>
      </c>
      <c r="D63" s="4">
        <f t="shared" si="10"/>
        <v>0.83815845223198493</v>
      </c>
      <c r="E63" s="4">
        <f t="shared" si="11"/>
        <v>2.472727272727273E-2</v>
      </c>
      <c r="F63" s="5">
        <f t="shared" si="2"/>
        <v>9.7705906777439469E-2</v>
      </c>
      <c r="G63" s="5">
        <f>Bund!I63*'Anteile Bestandserwerb'!D63</f>
        <v>9.7705906777439469E-2</v>
      </c>
      <c r="H63" s="5"/>
      <c r="I63" s="5">
        <f t="shared" si="3"/>
        <v>0</v>
      </c>
      <c r="J63" s="5">
        <f>Bund!AJ63*'Anteile Bestandserwerb'!C63</f>
        <v>0</v>
      </c>
      <c r="K63" s="5"/>
      <c r="L63" s="5">
        <f t="shared" si="13"/>
        <v>0.56892236363636361</v>
      </c>
      <c r="M63" s="5">
        <f>Bund!AD63*'Anteile Bestandserwerb'!C63-0.00495*'Anteile Bestandserwerb'!C63+0.00495</f>
        <v>0.56892236363636361</v>
      </c>
      <c r="N63" s="5"/>
      <c r="O63" s="5">
        <f t="shared" si="4"/>
        <v>0.1468029090909091</v>
      </c>
      <c r="P63" s="5">
        <f>Bund!AA63*'Anteile Bestandserwerb'!C63</f>
        <v>0.1468029090909091</v>
      </c>
      <c r="Q63" s="5">
        <f>Länder!L62*'Anteile Bestandserwerb'!C63</f>
        <v>0</v>
      </c>
      <c r="R63" s="5">
        <f t="shared" si="9"/>
        <v>4.9454545454545459E-2</v>
      </c>
      <c r="S63" s="5">
        <f>Mindereinnahmen!P63*'Anteile Bestandserwerb'!C63</f>
        <v>2.472727272727273E-2</v>
      </c>
      <c r="T63" s="5">
        <f>Mindereinnahmen!Q63*'Anteile Bestandserwerb'!C63</f>
        <v>2.472727272727273E-2</v>
      </c>
      <c r="U63" s="5">
        <f t="shared" si="12"/>
        <v>0</v>
      </c>
      <c r="V63" s="5">
        <f>Mindereinnahmen!AF63*'Anteile Bestandserwerb'!C63</f>
        <v>0</v>
      </c>
      <c r="W63" s="5">
        <f>Mindereinnahmen!AG63*'Anteile Bestandserwerb'!C63</f>
        <v>0</v>
      </c>
      <c r="X63" s="5">
        <f t="shared" si="5"/>
        <v>0</v>
      </c>
      <c r="Y63" s="5">
        <f>Mindereinnahmen!AN63*'Anteile Bestandserwerb'!C63</f>
        <v>0</v>
      </c>
      <c r="Z63" s="5">
        <f>Mindereinnahmen!AO63*'Anteile Bestandserwerb'!C63</f>
        <v>0</v>
      </c>
      <c r="AA63" s="5">
        <f t="shared" si="6"/>
        <v>0</v>
      </c>
      <c r="AB63" s="5">
        <f>Mindereinnahmen!BL63*'Anteile Bestandserwerb'!C63</f>
        <v>0</v>
      </c>
      <c r="AC63" s="5">
        <f>Mindereinnahmen!BM63*'Anteile Bestandserwerb'!C63</f>
        <v>0</v>
      </c>
      <c r="AD63" s="5">
        <f t="shared" si="7"/>
        <v>0</v>
      </c>
      <c r="AE63" s="5">
        <f>Mindereinnahmen!BP63*'Anteile Bestandserwerb'!G63</f>
        <v>0</v>
      </c>
      <c r="AF63" s="5">
        <f>Mindereinnahmen!BQ63*'Anteile Bestandserwerb'!G63</f>
        <v>0</v>
      </c>
      <c r="AG63" s="5">
        <f t="shared" si="8"/>
        <v>0</v>
      </c>
      <c r="AH63" s="5">
        <f>Mindereinnahmen!BT63*'Anteile Bestandserwerb'!O63</f>
        <v>0</v>
      </c>
      <c r="AI63" s="5">
        <f>Mindereinnahmen!BU63*'Anteile Bestandserwerb'!O63</f>
        <v>0</v>
      </c>
    </row>
    <row r="64" spans="2:35" x14ac:dyDescent="0.4">
      <c r="B64" s="1">
        <v>2024</v>
      </c>
      <c r="C64" s="4">
        <f t="shared" si="1"/>
        <v>0.8828724602611504</v>
      </c>
      <c r="D64" s="4">
        <f t="shared" si="10"/>
        <v>0.85969064207933221</v>
      </c>
      <c r="E64" s="4">
        <f t="shared" si="11"/>
        <v>2.3181818181818182E-2</v>
      </c>
      <c r="F64" s="5">
        <f t="shared" si="2"/>
        <v>0.14000027844296864</v>
      </c>
      <c r="G64" s="5">
        <f>Bund!I64*'Anteile Bestandserwerb'!D64</f>
        <v>0.14000027844296864</v>
      </c>
      <c r="H64" s="5"/>
      <c r="I64" s="5">
        <f t="shared" si="3"/>
        <v>0</v>
      </c>
      <c r="J64" s="5">
        <f>Bund!AJ64*'Anteile Bestandserwerb'!C64</f>
        <v>0</v>
      </c>
      <c r="K64" s="5"/>
      <c r="L64" s="5">
        <f t="shared" si="13"/>
        <v>0.53793327272727276</v>
      </c>
      <c r="M64" s="5">
        <f>Bund!AD64*'Anteile Bestandserwerb'!C64-0.006302*'Anteile Bestandserwerb'!C64+0.006302</f>
        <v>0.53793327272727276</v>
      </c>
      <c r="N64" s="5"/>
      <c r="O64" s="5">
        <f t="shared" si="4"/>
        <v>0.15857527272727273</v>
      </c>
      <c r="P64" s="5">
        <f>Bund!AA64*'Anteile Bestandserwerb'!C64</f>
        <v>0.15857527272727273</v>
      </c>
      <c r="Q64" s="5">
        <f>Länder!L63*'Anteile Bestandserwerb'!C64</f>
        <v>0</v>
      </c>
      <c r="R64" s="5">
        <f t="shared" si="9"/>
        <v>4.6363636363636364E-2</v>
      </c>
      <c r="S64" s="5">
        <f>Mindereinnahmen!P64*'Anteile Bestandserwerb'!C64</f>
        <v>2.3181818181818182E-2</v>
      </c>
      <c r="T64" s="5">
        <f>Mindereinnahmen!Q64*'Anteile Bestandserwerb'!C64</f>
        <v>2.3181818181818182E-2</v>
      </c>
      <c r="U64" s="5">
        <f t="shared" si="12"/>
        <v>0</v>
      </c>
      <c r="V64" s="5">
        <f>Mindereinnahmen!AF64*'Anteile Bestandserwerb'!C64</f>
        <v>0</v>
      </c>
      <c r="W64" s="5">
        <f>Mindereinnahmen!AG64*'Anteile Bestandserwerb'!C64</f>
        <v>0</v>
      </c>
      <c r="X64" s="5">
        <f t="shared" si="5"/>
        <v>0</v>
      </c>
      <c r="Y64" s="5">
        <f>Mindereinnahmen!AN64*'Anteile Bestandserwerb'!C64</f>
        <v>0</v>
      </c>
      <c r="Z64" s="5">
        <f>Mindereinnahmen!AO64*'Anteile Bestandserwerb'!C64</f>
        <v>0</v>
      </c>
      <c r="AA64" s="5">
        <f t="shared" si="6"/>
        <v>0</v>
      </c>
      <c r="AB64" s="5">
        <f>Mindereinnahmen!BL64*'Anteile Bestandserwerb'!C64</f>
        <v>0</v>
      </c>
      <c r="AC64" s="5">
        <f>Mindereinnahmen!BM64*'Anteile Bestandserwerb'!C64</f>
        <v>0</v>
      </c>
      <c r="AD64" s="5">
        <f t="shared" si="7"/>
        <v>0</v>
      </c>
      <c r="AE64" s="5">
        <f>Mindereinnahmen!BP64*'Anteile Bestandserwerb'!G64</f>
        <v>0</v>
      </c>
      <c r="AF64" s="5">
        <f>Mindereinnahmen!BQ64*'Anteile Bestandserwerb'!G64</f>
        <v>0</v>
      </c>
      <c r="AG64" s="5">
        <f t="shared" si="8"/>
        <v>0</v>
      </c>
      <c r="AH64" s="5">
        <f>Mindereinnahmen!BT64*'Anteile Bestandserwerb'!O64</f>
        <v>0</v>
      </c>
      <c r="AI64" s="5">
        <f>Mindereinnahmen!BU64*'Anteile Bestandserwerb'!O64</f>
        <v>0</v>
      </c>
    </row>
    <row r="65" spans="2:35" x14ac:dyDescent="0.4">
      <c r="B65" s="1">
        <v>2025</v>
      </c>
      <c r="C65" s="4">
        <f t="shared" si="1"/>
        <v>1.0265914240499914</v>
      </c>
      <c r="D65" s="4">
        <f t="shared" si="10"/>
        <v>1.0034096058681732</v>
      </c>
      <c r="E65" s="4">
        <f t="shared" si="11"/>
        <v>2.3181818181818182E-2</v>
      </c>
      <c r="F65" s="5">
        <f t="shared" si="2"/>
        <v>0.17140724223180959</v>
      </c>
      <c r="G65" s="5">
        <f>Bund!I65*'Anteile Bestandserwerb'!D65</f>
        <v>0.17140724223180959</v>
      </c>
      <c r="H65" s="5"/>
      <c r="I65" s="5">
        <f t="shared" si="3"/>
        <v>0</v>
      </c>
      <c r="J65" s="5">
        <f>Bund!AJ65*'Anteile Bestandserwerb'!C65</f>
        <v>0</v>
      </c>
      <c r="K65" s="5"/>
      <c r="L65" s="5">
        <f t="shared" si="13"/>
        <v>0.64882054545454548</v>
      </c>
      <c r="M65" s="42">
        <f>Bund!AD65*'Anteile Bestandserwerb'!C65-0.062822*'Anteile Bestandserwerb'!C65+0.062822</f>
        <v>0.64882054545454548</v>
      </c>
      <c r="N65" s="5"/>
      <c r="O65" s="5">
        <f t="shared" si="4"/>
        <v>0.16</v>
      </c>
      <c r="P65" s="5">
        <f>Bund!AA65*'Anteile Bestandserwerb'!C65</f>
        <v>0.16</v>
      </c>
      <c r="Q65" s="5">
        <f>Länder!L64*'Anteile Bestandserwerb'!C65</f>
        <v>0</v>
      </c>
      <c r="R65" s="5">
        <f t="shared" si="9"/>
        <v>4.6363636363636364E-2</v>
      </c>
      <c r="S65" s="5">
        <f>Mindereinnahmen!P65*'Anteile Bestandserwerb'!C65</f>
        <v>2.3181818181818182E-2</v>
      </c>
      <c r="T65" s="5">
        <f>Mindereinnahmen!Q65*'Anteile Bestandserwerb'!C65</f>
        <v>2.3181818181818182E-2</v>
      </c>
      <c r="U65" s="5">
        <f t="shared" si="12"/>
        <v>0</v>
      </c>
      <c r="V65" s="5">
        <f>Mindereinnahmen!AF65*'Anteile Bestandserwerb'!C65</f>
        <v>0</v>
      </c>
      <c r="W65" s="5">
        <f>Mindereinnahmen!AG65*'Anteile Bestandserwerb'!C65</f>
        <v>0</v>
      </c>
      <c r="X65" s="5">
        <f t="shared" si="5"/>
        <v>0</v>
      </c>
      <c r="Y65" s="5">
        <f>Mindereinnahmen!AN65*'Anteile Bestandserwerb'!C65</f>
        <v>0</v>
      </c>
      <c r="Z65" s="5">
        <f>Mindereinnahmen!AO65*'Anteile Bestandserwerb'!C65</f>
        <v>0</v>
      </c>
      <c r="AA65" s="5">
        <f t="shared" si="6"/>
        <v>0</v>
      </c>
      <c r="AB65" s="5">
        <f>Mindereinnahmen!BL65*'Anteile Bestandserwerb'!C65</f>
        <v>0</v>
      </c>
      <c r="AC65" s="5">
        <f>Mindereinnahmen!BM65*'Anteile Bestandserwerb'!C65</f>
        <v>0</v>
      </c>
      <c r="AD65" s="5">
        <f t="shared" si="7"/>
        <v>0</v>
      </c>
      <c r="AE65" s="5">
        <f>Mindereinnahmen!BP65*'Anteile Bestandserwerb'!G65</f>
        <v>0</v>
      </c>
      <c r="AF65" s="5">
        <f>Mindereinnahmen!BQ65*'Anteile Bestandserwerb'!G65</f>
        <v>0</v>
      </c>
      <c r="AG65" s="5">
        <f t="shared" si="8"/>
        <v>0</v>
      </c>
      <c r="AH65" s="5">
        <f>Mindereinnahmen!BT65*'Anteile Bestandserwerb'!O65</f>
        <v>0</v>
      </c>
      <c r="AI65" s="5">
        <f>Mindereinnahmen!BU65*'Anteile Bestandserwerb'!O65</f>
        <v>0</v>
      </c>
    </row>
    <row r="66" spans="2:35" x14ac:dyDescent="0.4">
      <c r="B66" s="1">
        <v>2026</v>
      </c>
      <c r="C66" s="4">
        <f t="shared" si="1"/>
        <v>1.1072257523918225</v>
      </c>
      <c r="D66" s="4">
        <f t="shared" si="10"/>
        <v>1.0840439342100043</v>
      </c>
      <c r="E66" s="4">
        <f t="shared" si="11"/>
        <v>2.3181818181818182E-2</v>
      </c>
      <c r="F66" s="5">
        <f t="shared" si="2"/>
        <v>0.22424547966454988</v>
      </c>
      <c r="G66" s="5">
        <f>Bund!I66*'Anteile Bestandserwerb'!D66</f>
        <v>0.22424547966454988</v>
      </c>
      <c r="H66" s="5"/>
      <c r="I66" s="5">
        <f t="shared" si="3"/>
        <v>0</v>
      </c>
      <c r="J66" s="5">
        <f>Bund!AJ66*'Anteile Bestandserwerb'!C66</f>
        <v>0</v>
      </c>
      <c r="K66" s="5"/>
      <c r="L66" s="5">
        <f t="shared" si="13"/>
        <v>0.67661663636363634</v>
      </c>
      <c r="M66" s="42">
        <f>Bund!AD66*'Anteile Bestandserwerb'!C66-0.079725*'Anteile Bestandserwerb'!C66+0.079725</f>
        <v>0.67661663636363634</v>
      </c>
      <c r="N66" s="5"/>
      <c r="O66" s="5">
        <f t="shared" si="4"/>
        <v>0.16</v>
      </c>
      <c r="P66" s="5">
        <f>Bund!AA66*'Anteile Bestandserwerb'!C66</f>
        <v>0.16</v>
      </c>
      <c r="Q66" s="5">
        <f>Länder!L65*'Anteile Bestandserwerb'!C66</f>
        <v>0</v>
      </c>
      <c r="R66" s="5">
        <f t="shared" si="9"/>
        <v>4.6363636363636364E-2</v>
      </c>
      <c r="S66" s="5">
        <f>Mindereinnahmen!P66*'Anteile Bestandserwerb'!C66</f>
        <v>2.3181818181818182E-2</v>
      </c>
      <c r="T66" s="5">
        <f>Mindereinnahmen!Q66*'Anteile Bestandserwerb'!C66</f>
        <v>2.3181818181818182E-2</v>
      </c>
      <c r="U66" s="5">
        <f t="shared" si="12"/>
        <v>0</v>
      </c>
      <c r="V66" s="5">
        <f>Mindereinnahmen!AF66*'Anteile Bestandserwerb'!C66</f>
        <v>0</v>
      </c>
      <c r="W66" s="5">
        <f>Mindereinnahmen!AG66*'Anteile Bestandserwerb'!C66</f>
        <v>0</v>
      </c>
      <c r="X66" s="5">
        <f t="shared" si="5"/>
        <v>0</v>
      </c>
      <c r="Y66" s="5">
        <f>Mindereinnahmen!AN66*'Anteile Bestandserwerb'!C66</f>
        <v>0</v>
      </c>
      <c r="Z66" s="5">
        <f>Mindereinnahmen!AO66*'Anteile Bestandserwerb'!C66</f>
        <v>0</v>
      </c>
      <c r="AA66" s="5">
        <f t="shared" si="6"/>
        <v>0</v>
      </c>
      <c r="AB66" s="5">
        <f>Mindereinnahmen!BL66*'Anteile Bestandserwerb'!C66</f>
        <v>0</v>
      </c>
      <c r="AC66" s="5">
        <f>Mindereinnahmen!BM66*'Anteile Bestandserwerb'!C66</f>
        <v>0</v>
      </c>
      <c r="AD66" s="5">
        <f t="shared" si="7"/>
        <v>0</v>
      </c>
      <c r="AE66" s="5">
        <f>Mindereinnahmen!BP66*'Anteile Bestandserwerb'!G66</f>
        <v>0</v>
      </c>
      <c r="AF66" s="5">
        <f>Mindereinnahmen!BQ66*'Anteile Bestandserwerb'!G66</f>
        <v>0</v>
      </c>
      <c r="AG66" s="5">
        <f t="shared" si="8"/>
        <v>0</v>
      </c>
      <c r="AH66" s="5">
        <f>Mindereinnahmen!BT66*'Anteile Bestandserwerb'!O66</f>
        <v>0</v>
      </c>
      <c r="AI66" s="5">
        <f>Mindereinnahmen!BU66*'Anteile Bestandserwerb'!O66</f>
        <v>0</v>
      </c>
    </row>
  </sheetData>
  <mergeCells count="13">
    <mergeCell ref="AD3:AF3"/>
    <mergeCell ref="AG3:AI3"/>
    <mergeCell ref="X3:Z3"/>
    <mergeCell ref="O3:Q3"/>
    <mergeCell ref="C2:Q2"/>
    <mergeCell ref="R2:AI2"/>
    <mergeCell ref="C3:E3"/>
    <mergeCell ref="F3:H3"/>
    <mergeCell ref="I3:K3"/>
    <mergeCell ref="L3:N3"/>
    <mergeCell ref="AA3:AC3"/>
    <mergeCell ref="R3:T3"/>
    <mergeCell ref="U3:W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17C6-90CA-4A3E-BDA0-A199876BF2B4}">
  <sheetPr>
    <tabColor theme="4" tint="0.89999084444715716"/>
  </sheetPr>
  <dimension ref="A1:F32"/>
  <sheetViews>
    <sheetView topLeftCell="A22" zoomScale="88" workbookViewId="0">
      <selection activeCell="B22" sqref="B22"/>
    </sheetView>
  </sheetViews>
  <sheetFormatPr baseColWidth="10" defaultColWidth="11.15234375" defaultRowHeight="14.5" x14ac:dyDescent="0.4"/>
  <cols>
    <col min="1" max="1" width="6.69140625" style="2" customWidth="1"/>
    <col min="2" max="2" width="50.84375" style="7" customWidth="1"/>
    <col min="3" max="16384" width="11.15234375" style="2"/>
  </cols>
  <sheetData>
    <row r="1" spans="1:6" ht="15" customHeight="1" x14ac:dyDescent="0.4">
      <c r="A1" s="144" t="s">
        <v>92</v>
      </c>
      <c r="B1" s="146" t="s">
        <v>93</v>
      </c>
      <c r="C1" s="144" t="s">
        <v>94</v>
      </c>
      <c r="D1" s="123" t="s">
        <v>95</v>
      </c>
      <c r="E1" s="124"/>
      <c r="F1" s="125"/>
    </row>
    <row r="2" spans="1:6" x14ac:dyDescent="0.4">
      <c r="A2" s="145"/>
      <c r="B2" s="147"/>
      <c r="C2" s="145"/>
      <c r="D2" s="8" t="s">
        <v>96</v>
      </c>
      <c r="E2" s="8" t="s">
        <v>97</v>
      </c>
      <c r="F2" s="8" t="s">
        <v>98</v>
      </c>
    </row>
    <row r="3" spans="1:6" x14ac:dyDescent="0.4">
      <c r="A3" s="1" t="s">
        <v>58</v>
      </c>
      <c r="B3" s="20" t="s">
        <v>99</v>
      </c>
      <c r="C3" s="1" t="s">
        <v>37</v>
      </c>
      <c r="D3" s="22">
        <v>0.42499999999999999</v>
      </c>
      <c r="E3" s="22">
        <v>0.42499999999999999</v>
      </c>
      <c r="F3" s="21">
        <v>0.15</v>
      </c>
    </row>
    <row r="4" spans="1:6" ht="36.5" x14ac:dyDescent="0.4">
      <c r="A4" s="1" t="s">
        <v>59</v>
      </c>
      <c r="B4" s="20" t="s">
        <v>100</v>
      </c>
      <c r="C4" s="1" t="s">
        <v>36</v>
      </c>
      <c r="D4" s="22">
        <v>0.42499999999999999</v>
      </c>
      <c r="E4" s="22">
        <v>0.42499999999999999</v>
      </c>
      <c r="F4" s="21">
        <v>0.15</v>
      </c>
    </row>
    <row r="5" spans="1:6" ht="24.5" x14ac:dyDescent="0.4">
      <c r="A5" s="1" t="s">
        <v>60</v>
      </c>
      <c r="B5" s="20" t="s">
        <v>101</v>
      </c>
      <c r="C5" s="1" t="s">
        <v>33</v>
      </c>
      <c r="D5" s="21">
        <v>0.5</v>
      </c>
      <c r="E5" s="21">
        <v>0.5</v>
      </c>
      <c r="F5" s="21">
        <v>0</v>
      </c>
    </row>
    <row r="6" spans="1:6" ht="24.5" x14ac:dyDescent="0.4">
      <c r="A6" s="1" t="s">
        <v>61</v>
      </c>
      <c r="B6" s="20" t="s">
        <v>102</v>
      </c>
      <c r="C6" s="1" t="s">
        <v>33</v>
      </c>
      <c r="D6" s="21">
        <v>0.5</v>
      </c>
      <c r="E6" s="21">
        <v>0.5</v>
      </c>
      <c r="F6" s="21">
        <v>0</v>
      </c>
    </row>
    <row r="7" spans="1:6" ht="24.5" x14ac:dyDescent="0.4">
      <c r="A7" s="1" t="s">
        <v>62</v>
      </c>
      <c r="B7" s="20" t="s">
        <v>103</v>
      </c>
      <c r="C7" s="1" t="s">
        <v>37</v>
      </c>
      <c r="D7" s="22">
        <v>0.42499999999999999</v>
      </c>
      <c r="E7" s="22">
        <v>0.42499999999999999</v>
      </c>
      <c r="F7" s="21">
        <v>0.15</v>
      </c>
    </row>
    <row r="8" spans="1:6" x14ac:dyDescent="0.4">
      <c r="A8" s="1" t="s">
        <v>63</v>
      </c>
      <c r="B8" s="20" t="s">
        <v>302</v>
      </c>
      <c r="C8" s="1" t="s">
        <v>37</v>
      </c>
      <c r="D8" s="22">
        <v>0.42499999999999999</v>
      </c>
      <c r="E8" s="22">
        <v>0.42499999999999999</v>
      </c>
      <c r="F8" s="21">
        <v>0.15</v>
      </c>
    </row>
    <row r="9" spans="1:6" ht="36.5" x14ac:dyDescent="0.4">
      <c r="A9" s="1" t="s">
        <v>64</v>
      </c>
      <c r="B9" s="20" t="s">
        <v>104</v>
      </c>
      <c r="C9" s="1" t="s">
        <v>37</v>
      </c>
      <c r="D9" s="22">
        <v>0.42499999999999999</v>
      </c>
      <c r="E9" s="22">
        <v>0.42499999999999999</v>
      </c>
      <c r="F9" s="21">
        <v>0.15</v>
      </c>
    </row>
    <row r="10" spans="1:6" x14ac:dyDescent="0.4">
      <c r="A10" s="1" t="s">
        <v>65</v>
      </c>
      <c r="B10" s="20" t="s">
        <v>105</v>
      </c>
      <c r="C10" s="1" t="s">
        <v>33</v>
      </c>
      <c r="D10" s="22">
        <v>0.42499999999999999</v>
      </c>
      <c r="E10" s="22">
        <v>0.42499999999999999</v>
      </c>
      <c r="F10" s="21">
        <v>0.15</v>
      </c>
    </row>
    <row r="11" spans="1:6" ht="36.5" x14ac:dyDescent="0.4">
      <c r="A11" s="1" t="s">
        <v>66</v>
      </c>
      <c r="B11" s="20" t="s">
        <v>106</v>
      </c>
      <c r="C11" s="1" t="s">
        <v>37</v>
      </c>
      <c r="D11" s="22">
        <v>0.42499999999999999</v>
      </c>
      <c r="E11" s="22">
        <v>0.42499999999999999</v>
      </c>
      <c r="F11" s="21">
        <v>0.15</v>
      </c>
    </row>
    <row r="12" spans="1:6" ht="24.5" x14ac:dyDescent="0.4">
      <c r="A12" s="1" t="s">
        <v>67</v>
      </c>
      <c r="B12" s="20" t="s">
        <v>107</v>
      </c>
      <c r="C12" s="1" t="s">
        <v>37</v>
      </c>
      <c r="D12" s="22">
        <v>0.42499999999999999</v>
      </c>
      <c r="E12" s="22">
        <v>0.42499999999999999</v>
      </c>
      <c r="F12" s="21">
        <v>0.15</v>
      </c>
    </row>
    <row r="13" spans="1:6" ht="36.5" x14ac:dyDescent="0.4">
      <c r="A13" s="1" t="s">
        <v>68</v>
      </c>
      <c r="B13" s="20" t="s">
        <v>108</v>
      </c>
      <c r="C13" s="1" t="s">
        <v>37</v>
      </c>
      <c r="D13" s="22">
        <v>0.42499999999999999</v>
      </c>
      <c r="E13" s="22">
        <v>0.42499999999999999</v>
      </c>
      <c r="F13" s="21">
        <v>0.15</v>
      </c>
    </row>
    <row r="14" spans="1:6" ht="24.5" x14ac:dyDescent="0.4">
      <c r="A14" s="1" t="s">
        <v>69</v>
      </c>
      <c r="B14" s="20" t="s">
        <v>109</v>
      </c>
      <c r="C14" s="1" t="s">
        <v>37</v>
      </c>
      <c r="D14" s="22">
        <v>0.42499999999999999</v>
      </c>
      <c r="E14" s="22">
        <v>0.42499999999999999</v>
      </c>
      <c r="F14" s="21">
        <v>0.15</v>
      </c>
    </row>
    <row r="15" spans="1:6" x14ac:dyDescent="0.4">
      <c r="A15" s="1" t="s">
        <v>70</v>
      </c>
      <c r="B15" s="20" t="s">
        <v>110</v>
      </c>
      <c r="C15" s="1" t="s">
        <v>37</v>
      </c>
      <c r="D15" s="22">
        <v>0.42499999999999999</v>
      </c>
      <c r="E15" s="22">
        <v>0.42499999999999999</v>
      </c>
      <c r="F15" s="21">
        <v>0.15</v>
      </c>
    </row>
    <row r="16" spans="1:6" ht="108.5" x14ac:dyDescent="0.4">
      <c r="A16" s="1" t="s">
        <v>71</v>
      </c>
      <c r="B16" s="20" t="s">
        <v>111</v>
      </c>
      <c r="C16" s="1" t="s">
        <v>37</v>
      </c>
      <c r="D16" s="22">
        <v>0.42499999999999999</v>
      </c>
      <c r="E16" s="22">
        <v>0.42499999999999999</v>
      </c>
      <c r="F16" s="21">
        <v>0.15</v>
      </c>
    </row>
    <row r="17" spans="1:6" ht="24.5" x14ac:dyDescent="0.4">
      <c r="A17" s="33" t="s">
        <v>72</v>
      </c>
      <c r="B17" s="20" t="s">
        <v>112</v>
      </c>
      <c r="C17" s="1" t="s">
        <v>37</v>
      </c>
      <c r="D17" s="22">
        <v>0.42499999999999999</v>
      </c>
      <c r="E17" s="22">
        <v>0.42499999999999999</v>
      </c>
      <c r="F17" s="21">
        <v>0.15</v>
      </c>
    </row>
    <row r="18" spans="1:6" ht="24.5" x14ac:dyDescent="0.4">
      <c r="A18" s="33" t="s">
        <v>73</v>
      </c>
      <c r="B18" s="20" t="s">
        <v>113</v>
      </c>
      <c r="C18" s="1" t="s">
        <v>37</v>
      </c>
      <c r="D18" s="22">
        <v>0.42499999999999999</v>
      </c>
      <c r="E18" s="22">
        <v>0.42499999999999999</v>
      </c>
      <c r="F18" s="21">
        <v>0.15</v>
      </c>
    </row>
    <row r="19" spans="1:6" ht="36.5" x14ac:dyDescent="0.4">
      <c r="A19" s="33" t="s">
        <v>74</v>
      </c>
      <c r="B19" s="20" t="s">
        <v>114</v>
      </c>
      <c r="C19" s="1" t="s">
        <v>37</v>
      </c>
      <c r="D19" s="22">
        <v>0.42499999999999999</v>
      </c>
      <c r="E19" s="22">
        <v>0.42499999999999999</v>
      </c>
      <c r="F19" s="21">
        <v>0.15</v>
      </c>
    </row>
    <row r="20" spans="1:6" x14ac:dyDescent="0.4">
      <c r="A20" s="1" t="s">
        <v>75</v>
      </c>
      <c r="B20" s="20" t="s">
        <v>115</v>
      </c>
      <c r="C20" s="1" t="s">
        <v>33</v>
      </c>
      <c r="D20" s="21">
        <v>0</v>
      </c>
      <c r="E20" s="21">
        <v>1</v>
      </c>
      <c r="F20" s="21">
        <v>0</v>
      </c>
    </row>
    <row r="21" spans="1:6" ht="24.5" x14ac:dyDescent="0.4">
      <c r="A21" s="1" t="s">
        <v>76</v>
      </c>
      <c r="B21" s="20" t="s">
        <v>116</v>
      </c>
      <c r="C21" s="1" t="s">
        <v>33</v>
      </c>
      <c r="D21" s="21">
        <v>0</v>
      </c>
      <c r="E21" s="21">
        <v>1</v>
      </c>
      <c r="F21" s="21">
        <v>0</v>
      </c>
    </row>
    <row r="22" spans="1:6" ht="24.5" x14ac:dyDescent="0.4">
      <c r="A22" s="1" t="s">
        <v>77</v>
      </c>
      <c r="B22" s="20" t="s">
        <v>117</v>
      </c>
      <c r="C22" s="1" t="s">
        <v>37</v>
      </c>
      <c r="D22" s="22">
        <v>0.42499999999999999</v>
      </c>
      <c r="E22" s="22">
        <v>0.42499999999999999</v>
      </c>
      <c r="F22" s="21">
        <v>0.15</v>
      </c>
    </row>
    <row r="23" spans="1:6" ht="48.5" x14ac:dyDescent="0.4">
      <c r="A23" s="1" t="s">
        <v>78</v>
      </c>
      <c r="B23" s="20" t="s">
        <v>118</v>
      </c>
      <c r="C23" s="1" t="s">
        <v>37</v>
      </c>
      <c r="D23" s="22">
        <v>0.42499999999999999</v>
      </c>
      <c r="E23" s="22">
        <v>0.42499999999999999</v>
      </c>
      <c r="F23" s="21">
        <v>0.15</v>
      </c>
    </row>
    <row r="24" spans="1:6" ht="36.5" x14ac:dyDescent="0.4">
      <c r="A24" s="1" t="s">
        <v>79</v>
      </c>
      <c r="B24" s="20" t="s">
        <v>119</v>
      </c>
      <c r="C24" s="1" t="s">
        <v>36</v>
      </c>
      <c r="D24" s="22">
        <v>0.42499999999999999</v>
      </c>
      <c r="E24" s="22">
        <v>0.42499999999999999</v>
      </c>
      <c r="F24" s="21">
        <v>0.15</v>
      </c>
    </row>
    <row r="25" spans="1:6" ht="72.5" x14ac:dyDescent="0.4">
      <c r="A25" s="1" t="s">
        <v>80</v>
      </c>
      <c r="B25" s="20" t="s">
        <v>120</v>
      </c>
      <c r="C25" s="1" t="s">
        <v>37</v>
      </c>
      <c r="D25" s="22">
        <v>0.42499999999999999</v>
      </c>
      <c r="E25" s="22">
        <v>0.42499999999999999</v>
      </c>
      <c r="F25" s="21">
        <v>0.15</v>
      </c>
    </row>
    <row r="26" spans="1:6" x14ac:dyDescent="0.4">
      <c r="A26" s="1" t="s">
        <v>81</v>
      </c>
      <c r="B26" s="20" t="s">
        <v>121</v>
      </c>
      <c r="C26" s="1" t="s">
        <v>33</v>
      </c>
      <c r="D26" s="22">
        <v>0.42499999999999999</v>
      </c>
      <c r="E26" s="22">
        <v>0.42499999999999999</v>
      </c>
      <c r="F26" s="21">
        <v>0.15</v>
      </c>
    </row>
    <row r="27" spans="1:6" ht="48.5" x14ac:dyDescent="0.4">
      <c r="A27" s="1" t="s">
        <v>82</v>
      </c>
      <c r="B27" s="20" t="s">
        <v>122</v>
      </c>
      <c r="C27" s="1" t="s">
        <v>37</v>
      </c>
      <c r="D27" s="22">
        <v>0.42499999999999999</v>
      </c>
      <c r="E27" s="22">
        <v>0.42499999999999999</v>
      </c>
      <c r="F27" s="21">
        <v>0.15</v>
      </c>
    </row>
    <row r="28" spans="1:6" ht="60.5" x14ac:dyDescent="0.4">
      <c r="A28" s="1" t="s">
        <v>83</v>
      </c>
      <c r="B28" s="20" t="s">
        <v>123</v>
      </c>
      <c r="C28" s="1" t="s">
        <v>37</v>
      </c>
      <c r="D28" s="22">
        <v>0.42499999999999999</v>
      </c>
      <c r="E28" s="22">
        <v>0.42499999999999999</v>
      </c>
      <c r="F28" s="21">
        <v>0.15</v>
      </c>
    </row>
    <row r="29" spans="1:6" ht="36.5" x14ac:dyDescent="0.4">
      <c r="A29" s="1" t="s">
        <v>84</v>
      </c>
      <c r="B29" s="20" t="s">
        <v>124</v>
      </c>
      <c r="C29" s="1" t="s">
        <v>37</v>
      </c>
      <c r="D29" s="22">
        <v>0.42499999999999999</v>
      </c>
      <c r="E29" s="22">
        <v>0.42499999999999999</v>
      </c>
      <c r="F29" s="21">
        <v>0.15</v>
      </c>
    </row>
    <row r="30" spans="1:6" ht="36.5" x14ac:dyDescent="0.4">
      <c r="A30" s="1" t="s">
        <v>85</v>
      </c>
      <c r="B30" s="20" t="s">
        <v>125</v>
      </c>
      <c r="C30" s="1" t="s">
        <v>37</v>
      </c>
      <c r="D30" s="21">
        <v>0.5</v>
      </c>
      <c r="E30" s="21">
        <v>0.5</v>
      </c>
      <c r="F30" s="21">
        <v>0</v>
      </c>
    </row>
    <row r="31" spans="1:6" ht="48.5" x14ac:dyDescent="0.4">
      <c r="A31" s="1" t="s">
        <v>86</v>
      </c>
      <c r="B31" s="20" t="s">
        <v>126</v>
      </c>
      <c r="C31" s="1" t="s">
        <v>36</v>
      </c>
      <c r="D31" s="40">
        <v>0.46</v>
      </c>
      <c r="E31" s="40">
        <v>0.46</v>
      </c>
      <c r="F31" s="40">
        <v>7.9000000000000001E-2</v>
      </c>
    </row>
    <row r="32" spans="1:6" x14ac:dyDescent="0.4">
      <c r="A32" s="1" t="s">
        <v>87</v>
      </c>
      <c r="B32" s="20" t="s">
        <v>127</v>
      </c>
      <c r="C32" s="1" t="s">
        <v>36</v>
      </c>
      <c r="D32" s="40">
        <v>0.43</v>
      </c>
      <c r="E32" s="40">
        <v>0.43</v>
      </c>
      <c r="F32" s="40">
        <v>0.14000000000000001</v>
      </c>
    </row>
  </sheetData>
  <mergeCells count="4">
    <mergeCell ref="D1:F1"/>
    <mergeCell ref="C1:C2"/>
    <mergeCell ref="B1:B2"/>
    <mergeCell ref="A1:A2"/>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724D-DA4F-4674-A294-DD6E0C670534}">
  <sheetPr>
    <tabColor theme="4" tint="0.89999084444715716"/>
  </sheetPr>
  <dimension ref="B2:V66"/>
  <sheetViews>
    <sheetView zoomScale="59" zoomScaleNormal="90" workbookViewId="0">
      <pane xSplit="2" ySplit="4" topLeftCell="C5" activePane="bottomRight" state="frozen"/>
      <selection pane="topRight" activeCell="C1" sqref="C1"/>
      <selection pane="bottomLeft" activeCell="A5" sqref="A5"/>
      <selection pane="bottomRight" activeCell="C60" sqref="C60"/>
    </sheetView>
  </sheetViews>
  <sheetFormatPr baseColWidth="10" defaultColWidth="11.15234375" defaultRowHeight="14.5" x14ac:dyDescent="0.4"/>
  <cols>
    <col min="1" max="2" width="11.15234375" style="2"/>
    <col min="3" max="22" width="11.69140625" style="2" customWidth="1"/>
    <col min="23" max="16384" width="11.15234375" style="2"/>
  </cols>
  <sheetData>
    <row r="2" spans="2:22" ht="15.5" customHeight="1" x14ac:dyDescent="0.4">
      <c r="B2" s="1"/>
      <c r="C2" s="148" t="s">
        <v>128</v>
      </c>
      <c r="D2" s="103" t="s">
        <v>33</v>
      </c>
      <c r="E2" s="104"/>
      <c r="F2" s="105"/>
      <c r="G2" s="96" t="s">
        <v>71</v>
      </c>
      <c r="H2" s="96"/>
      <c r="I2" s="96"/>
      <c r="J2" s="96"/>
      <c r="K2" s="96"/>
      <c r="L2" s="96"/>
      <c r="M2" s="96"/>
      <c r="N2" s="96"/>
      <c r="O2" s="123" t="s">
        <v>72</v>
      </c>
      <c r="P2" s="124"/>
      <c r="Q2" s="124"/>
      <c r="R2" s="124"/>
      <c r="S2" s="124"/>
      <c r="T2" s="124"/>
      <c r="U2" s="124"/>
      <c r="V2" s="125"/>
    </row>
    <row r="3" spans="2:22" s="7" customFormat="1" ht="32" customHeight="1" x14ac:dyDescent="0.4">
      <c r="B3" s="50"/>
      <c r="C3" s="149"/>
      <c r="D3" s="106"/>
      <c r="E3" s="107"/>
      <c r="F3" s="108"/>
      <c r="G3" s="150" t="s">
        <v>129</v>
      </c>
      <c r="H3" s="150"/>
      <c r="I3" s="150"/>
      <c r="J3" s="133" t="s">
        <v>130</v>
      </c>
      <c r="K3" s="133"/>
      <c r="L3" s="133"/>
      <c r="M3" s="133"/>
      <c r="N3" s="133"/>
      <c r="O3" s="150" t="s">
        <v>129</v>
      </c>
      <c r="P3" s="150"/>
      <c r="Q3" s="150"/>
      <c r="R3" s="133" t="s">
        <v>130</v>
      </c>
      <c r="S3" s="133"/>
      <c r="T3" s="133"/>
      <c r="U3" s="133"/>
      <c r="V3" s="133"/>
    </row>
    <row r="4" spans="2:22" s="19" customFormat="1" ht="48" x14ac:dyDescent="0.35">
      <c r="B4" s="20"/>
      <c r="C4" s="28" t="s">
        <v>131</v>
      </c>
      <c r="D4" s="28" t="s">
        <v>131</v>
      </c>
      <c r="E4" s="29" t="s">
        <v>32</v>
      </c>
      <c r="F4" s="29" t="s">
        <v>132</v>
      </c>
      <c r="G4" s="28" t="s">
        <v>131</v>
      </c>
      <c r="H4" s="29" t="s">
        <v>32</v>
      </c>
      <c r="I4" s="29" t="s">
        <v>17</v>
      </c>
      <c r="J4" s="29" t="s">
        <v>32</v>
      </c>
      <c r="K4" s="29" t="s">
        <v>17</v>
      </c>
      <c r="L4" s="29" t="s">
        <v>131</v>
      </c>
      <c r="M4" s="29" t="s">
        <v>133</v>
      </c>
      <c r="N4" s="29" t="s">
        <v>134</v>
      </c>
      <c r="O4" s="28" t="s">
        <v>131</v>
      </c>
      <c r="P4" s="29" t="s">
        <v>32</v>
      </c>
      <c r="Q4" s="29" t="s">
        <v>17</v>
      </c>
      <c r="R4" s="29" t="s">
        <v>32</v>
      </c>
      <c r="S4" s="29" t="s">
        <v>17</v>
      </c>
      <c r="T4" s="29" t="s">
        <v>131</v>
      </c>
      <c r="U4" s="29" t="s">
        <v>133</v>
      </c>
      <c r="V4" s="29" t="s">
        <v>134</v>
      </c>
    </row>
    <row r="5" spans="2:22" x14ac:dyDescent="0.4">
      <c r="B5" s="1">
        <v>1965</v>
      </c>
      <c r="C5" s="32">
        <f>C6-0.943%</f>
        <v>0.13186888888888898</v>
      </c>
      <c r="D5" s="32"/>
      <c r="E5" s="33"/>
      <c r="F5" s="33"/>
      <c r="G5" s="34"/>
      <c r="H5" s="33"/>
      <c r="I5" s="33"/>
      <c r="J5" s="33"/>
      <c r="K5" s="33"/>
      <c r="L5" s="33"/>
      <c r="M5" s="33"/>
      <c r="N5" s="33"/>
      <c r="O5" s="34"/>
      <c r="P5" s="33"/>
      <c r="Q5" s="33"/>
      <c r="R5" s="1"/>
      <c r="S5" s="1"/>
      <c r="T5" s="1"/>
      <c r="U5" s="1"/>
      <c r="V5" s="1"/>
    </row>
    <row r="6" spans="2:22" x14ac:dyDescent="0.4">
      <c r="B6" s="1">
        <v>1966</v>
      </c>
      <c r="C6" s="32">
        <f t="shared" ref="C6:C17" si="0">C7-0.943%</f>
        <v>0.14129888888888897</v>
      </c>
      <c r="D6" s="32"/>
      <c r="E6" s="33"/>
      <c r="F6" s="33"/>
      <c r="G6" s="34"/>
      <c r="H6" s="33"/>
      <c r="I6" s="33"/>
      <c r="J6" s="33"/>
      <c r="K6" s="33"/>
      <c r="L6" s="33"/>
      <c r="M6" s="33"/>
      <c r="N6" s="33"/>
      <c r="O6" s="34"/>
      <c r="P6" s="33"/>
      <c r="Q6" s="33"/>
      <c r="R6" s="1"/>
      <c r="S6" s="1"/>
      <c r="T6" s="1"/>
      <c r="U6" s="1"/>
      <c r="V6" s="1"/>
    </row>
    <row r="7" spans="2:22" x14ac:dyDescent="0.4">
      <c r="B7" s="1">
        <v>1967</v>
      </c>
      <c r="C7" s="32">
        <f t="shared" si="0"/>
        <v>0.15072888888888897</v>
      </c>
      <c r="D7" s="32"/>
      <c r="E7" s="33"/>
      <c r="F7" s="33"/>
      <c r="G7" s="34"/>
      <c r="H7" s="33"/>
      <c r="I7" s="33"/>
      <c r="J7" s="33"/>
      <c r="K7" s="33"/>
      <c r="L7" s="33"/>
      <c r="M7" s="33"/>
      <c r="N7" s="33"/>
      <c r="O7" s="34"/>
      <c r="P7" s="33"/>
      <c r="Q7" s="33"/>
      <c r="R7" s="1"/>
      <c r="S7" s="1"/>
      <c r="T7" s="1"/>
      <c r="U7" s="1"/>
      <c r="V7" s="1"/>
    </row>
    <row r="8" spans="2:22" x14ac:dyDescent="0.4">
      <c r="B8" s="1">
        <v>1968</v>
      </c>
      <c r="C8" s="32">
        <f t="shared" si="0"/>
        <v>0.16015888888888896</v>
      </c>
      <c r="D8" s="32"/>
      <c r="E8" s="33"/>
      <c r="F8" s="33"/>
      <c r="G8" s="34"/>
      <c r="H8" s="33"/>
      <c r="I8" s="33"/>
      <c r="J8" s="33"/>
      <c r="K8" s="33"/>
      <c r="L8" s="33"/>
      <c r="M8" s="33"/>
      <c r="N8" s="33"/>
      <c r="O8" s="34"/>
      <c r="P8" s="33"/>
      <c r="Q8" s="33"/>
      <c r="R8" s="1"/>
      <c r="S8" s="1"/>
      <c r="T8" s="1"/>
      <c r="U8" s="1"/>
      <c r="V8" s="1"/>
    </row>
    <row r="9" spans="2:22" x14ac:dyDescent="0.4">
      <c r="B9" s="1">
        <v>1969</v>
      </c>
      <c r="C9" s="32">
        <f t="shared" si="0"/>
        <v>0.16958888888888896</v>
      </c>
      <c r="D9" s="32"/>
      <c r="E9" s="33"/>
      <c r="F9" s="33"/>
      <c r="G9" s="34"/>
      <c r="H9" s="33"/>
      <c r="I9" s="33"/>
      <c r="J9" s="33"/>
      <c r="K9" s="33"/>
      <c r="L9" s="33"/>
      <c r="M9" s="33"/>
      <c r="N9" s="33"/>
      <c r="O9" s="34"/>
      <c r="P9" s="33"/>
      <c r="Q9" s="33"/>
      <c r="R9" s="1"/>
      <c r="S9" s="1"/>
      <c r="T9" s="1"/>
      <c r="U9" s="1"/>
      <c r="V9" s="1"/>
    </row>
    <row r="10" spans="2:22" x14ac:dyDescent="0.4">
      <c r="B10" s="1">
        <v>1970</v>
      </c>
      <c r="C10" s="32">
        <f t="shared" si="0"/>
        <v>0.17901888888888895</v>
      </c>
      <c r="D10" s="32"/>
      <c r="E10" s="33"/>
      <c r="F10" s="33"/>
      <c r="G10" s="34"/>
      <c r="H10" s="33"/>
      <c r="I10" s="33"/>
      <c r="J10" s="33"/>
      <c r="K10" s="33"/>
      <c r="L10" s="33"/>
      <c r="M10" s="33"/>
      <c r="N10" s="33"/>
      <c r="O10" s="34"/>
      <c r="P10" s="33"/>
      <c r="Q10" s="33"/>
      <c r="R10" s="1"/>
      <c r="S10" s="1"/>
      <c r="T10" s="1"/>
      <c r="U10" s="1"/>
      <c r="V10" s="1"/>
    </row>
    <row r="11" spans="2:22" x14ac:dyDescent="0.4">
      <c r="B11" s="1">
        <v>1971</v>
      </c>
      <c r="C11" s="32">
        <f t="shared" si="0"/>
        <v>0.18844888888888894</v>
      </c>
      <c r="D11" s="32"/>
      <c r="E11" s="33"/>
      <c r="F11" s="33"/>
      <c r="G11" s="34"/>
      <c r="H11" s="33"/>
      <c r="I11" s="33"/>
      <c r="J11" s="33"/>
      <c r="K11" s="33"/>
      <c r="L11" s="33"/>
      <c r="M11" s="33"/>
      <c r="N11" s="33"/>
      <c r="O11" s="34"/>
      <c r="P11" s="33"/>
      <c r="Q11" s="33"/>
      <c r="R11" s="1"/>
      <c r="S11" s="1"/>
      <c r="T11" s="1"/>
      <c r="U11" s="1"/>
      <c r="V11" s="1"/>
    </row>
    <row r="12" spans="2:22" x14ac:dyDescent="0.4">
      <c r="B12" s="1">
        <v>1972</v>
      </c>
      <c r="C12" s="32">
        <f t="shared" si="0"/>
        <v>0.19787888888888894</v>
      </c>
      <c r="D12" s="32"/>
      <c r="E12" s="33"/>
      <c r="F12" s="33"/>
      <c r="G12" s="34"/>
      <c r="H12" s="33"/>
      <c r="I12" s="33"/>
      <c r="J12" s="33"/>
      <c r="K12" s="33"/>
      <c r="L12" s="33"/>
      <c r="M12" s="33"/>
      <c r="N12" s="33"/>
      <c r="O12" s="34"/>
      <c r="P12" s="33"/>
      <c r="Q12" s="33"/>
      <c r="R12" s="1"/>
      <c r="S12" s="1"/>
      <c r="T12" s="1"/>
      <c r="U12" s="1"/>
      <c r="V12" s="1"/>
    </row>
    <row r="13" spans="2:22" x14ac:dyDescent="0.4">
      <c r="B13" s="1">
        <v>1973</v>
      </c>
      <c r="C13" s="32">
        <f t="shared" si="0"/>
        <v>0.20730888888888893</v>
      </c>
      <c r="D13" s="32"/>
      <c r="E13" s="33"/>
      <c r="F13" s="33"/>
      <c r="G13" s="34"/>
      <c r="H13" s="33"/>
      <c r="I13" s="33"/>
      <c r="J13" s="33"/>
      <c r="K13" s="33"/>
      <c r="L13" s="33"/>
      <c r="M13" s="33"/>
      <c r="N13" s="33"/>
      <c r="O13" s="34"/>
      <c r="P13" s="33"/>
      <c r="Q13" s="33"/>
      <c r="R13" s="1"/>
      <c r="S13" s="1"/>
      <c r="T13" s="1"/>
      <c r="U13" s="1"/>
      <c r="V13" s="1"/>
    </row>
    <row r="14" spans="2:22" x14ac:dyDescent="0.4">
      <c r="B14" s="1">
        <v>1974</v>
      </c>
      <c r="C14" s="32">
        <f t="shared" si="0"/>
        <v>0.21673888888888893</v>
      </c>
      <c r="D14" s="32"/>
      <c r="E14" s="33"/>
      <c r="F14" s="33"/>
      <c r="G14" s="34"/>
      <c r="H14" s="33"/>
      <c r="I14" s="33"/>
      <c r="J14" s="33"/>
      <c r="K14" s="33"/>
      <c r="L14" s="33"/>
      <c r="M14" s="33"/>
      <c r="N14" s="33"/>
      <c r="O14" s="34"/>
      <c r="P14" s="33"/>
      <c r="Q14" s="33"/>
      <c r="R14" s="1"/>
      <c r="S14" s="1"/>
      <c r="T14" s="1"/>
      <c r="U14" s="1"/>
      <c r="V14" s="1"/>
    </row>
    <row r="15" spans="2:22" x14ac:dyDescent="0.4">
      <c r="B15" s="1">
        <v>1975</v>
      </c>
      <c r="C15" s="32">
        <f t="shared" si="0"/>
        <v>0.22616888888888892</v>
      </c>
      <c r="D15" s="32"/>
      <c r="E15" s="33"/>
      <c r="F15" s="33"/>
      <c r="G15" s="34"/>
      <c r="H15" s="33"/>
      <c r="I15" s="33"/>
      <c r="J15" s="33"/>
      <c r="K15" s="33"/>
      <c r="L15" s="33"/>
      <c r="M15" s="33"/>
      <c r="N15" s="33"/>
      <c r="O15" s="34"/>
      <c r="P15" s="33"/>
      <c r="Q15" s="33"/>
      <c r="R15" s="1"/>
      <c r="S15" s="1"/>
      <c r="T15" s="1"/>
      <c r="U15" s="1"/>
      <c r="V15" s="1"/>
    </row>
    <row r="16" spans="2:22" x14ac:dyDescent="0.4">
      <c r="B16" s="1">
        <v>1976</v>
      </c>
      <c r="C16" s="32">
        <f t="shared" si="0"/>
        <v>0.23559888888888891</v>
      </c>
      <c r="D16" s="32"/>
      <c r="E16" s="33"/>
      <c r="F16" s="33"/>
      <c r="G16" s="34"/>
      <c r="H16" s="33"/>
      <c r="I16" s="33"/>
      <c r="J16" s="33"/>
      <c r="K16" s="33"/>
      <c r="L16" s="33"/>
      <c r="M16" s="33"/>
      <c r="N16" s="33"/>
      <c r="O16" s="34"/>
      <c r="P16" s="33"/>
      <c r="Q16" s="33"/>
      <c r="R16" s="1"/>
      <c r="S16" s="1"/>
      <c r="T16" s="1"/>
      <c r="U16" s="1"/>
      <c r="V16" s="1"/>
    </row>
    <row r="17" spans="2:22" x14ac:dyDescent="0.4">
      <c r="B17" s="1">
        <v>1977</v>
      </c>
      <c r="C17" s="32">
        <f t="shared" si="0"/>
        <v>0.24502888888888891</v>
      </c>
      <c r="D17" s="32"/>
      <c r="E17" s="33"/>
      <c r="F17" s="33"/>
      <c r="G17" s="34"/>
      <c r="H17" s="33"/>
      <c r="I17" s="33"/>
      <c r="J17" s="33"/>
      <c r="K17" s="33"/>
      <c r="L17" s="33"/>
      <c r="M17" s="33"/>
      <c r="N17" s="33"/>
      <c r="O17" s="34"/>
      <c r="P17" s="33"/>
      <c r="Q17" s="33"/>
      <c r="R17" s="1"/>
      <c r="S17" s="1"/>
      <c r="T17" s="1"/>
      <c r="U17" s="1"/>
      <c r="V17" s="1"/>
    </row>
    <row r="18" spans="2:22" x14ac:dyDescent="0.4">
      <c r="B18" s="1">
        <v>1978</v>
      </c>
      <c r="C18" s="32">
        <f>C19-0.943%</f>
        <v>0.2544588888888889</v>
      </c>
      <c r="D18" s="32"/>
      <c r="E18" s="33"/>
      <c r="F18" s="33"/>
      <c r="G18" s="34"/>
      <c r="H18" s="33"/>
      <c r="I18" s="33"/>
      <c r="J18" s="33"/>
      <c r="K18" s="33"/>
      <c r="L18" s="33"/>
      <c r="M18" s="33"/>
      <c r="N18" s="33"/>
      <c r="O18" s="34"/>
      <c r="P18" s="33"/>
      <c r="Q18" s="33"/>
      <c r="R18" s="1"/>
      <c r="S18" s="1"/>
      <c r="T18" s="1"/>
      <c r="U18" s="1"/>
      <c r="V18" s="1"/>
    </row>
    <row r="19" spans="2:22" x14ac:dyDescent="0.4">
      <c r="B19" s="1">
        <v>1979</v>
      </c>
      <c r="C19" s="35">
        <f>19%/(19%+53%)</f>
        <v>0.2638888888888889</v>
      </c>
      <c r="D19" s="35"/>
      <c r="E19" s="36"/>
      <c r="F19" s="33"/>
      <c r="G19" s="34"/>
      <c r="H19" s="33"/>
      <c r="I19" s="33"/>
      <c r="J19" s="33"/>
      <c r="K19" s="33"/>
      <c r="L19" s="33"/>
      <c r="M19" s="33"/>
      <c r="N19" s="33"/>
      <c r="O19" s="34"/>
      <c r="P19" s="33"/>
      <c r="Q19" s="33"/>
      <c r="R19" s="1"/>
      <c r="S19" s="1"/>
      <c r="T19" s="1"/>
      <c r="U19" s="1"/>
      <c r="V19" s="1"/>
    </row>
    <row r="20" spans="2:22" x14ac:dyDescent="0.4">
      <c r="B20" s="1">
        <v>1980</v>
      </c>
      <c r="C20" s="35">
        <f>19%/(19%+53%)</f>
        <v>0.2638888888888889</v>
      </c>
      <c r="D20" s="35"/>
      <c r="E20" s="33"/>
      <c r="F20" s="33"/>
      <c r="G20" s="34"/>
      <c r="H20" s="33"/>
      <c r="I20" s="33"/>
      <c r="J20" s="33"/>
      <c r="K20" s="33"/>
      <c r="L20" s="33"/>
      <c r="M20" s="33"/>
      <c r="N20" s="33"/>
      <c r="O20" s="34"/>
      <c r="P20" s="33"/>
      <c r="Q20" s="33"/>
      <c r="R20" s="1"/>
      <c r="S20" s="1"/>
      <c r="T20" s="1"/>
      <c r="U20" s="1"/>
      <c r="V20" s="1"/>
    </row>
    <row r="21" spans="2:22" x14ac:dyDescent="0.4">
      <c r="B21" s="1">
        <v>1981</v>
      </c>
      <c r="C21" s="32">
        <f>C20+(C23-C20)/3</f>
        <v>0.35113960113960113</v>
      </c>
      <c r="D21" s="32"/>
      <c r="E21" s="33"/>
      <c r="F21" s="33"/>
      <c r="G21" s="34"/>
      <c r="H21" s="33"/>
      <c r="I21" s="33"/>
      <c r="J21" s="33"/>
      <c r="K21" s="33"/>
      <c r="L21" s="33"/>
      <c r="M21" s="33"/>
      <c r="N21" s="33"/>
      <c r="O21" s="34"/>
      <c r="P21" s="33"/>
      <c r="Q21" s="33"/>
      <c r="R21" s="1"/>
      <c r="S21" s="1"/>
      <c r="T21" s="1"/>
      <c r="U21" s="1"/>
      <c r="V21" s="1"/>
    </row>
    <row r="22" spans="2:22" x14ac:dyDescent="0.4">
      <c r="B22" s="1">
        <v>1982</v>
      </c>
      <c r="C22" s="32">
        <f>C21+(C23-C20)/3</f>
        <v>0.43839031339031337</v>
      </c>
      <c r="D22" s="32"/>
      <c r="E22" s="33"/>
      <c r="F22" s="33"/>
      <c r="G22" s="34"/>
      <c r="H22" s="33"/>
      <c r="I22" s="33"/>
      <c r="J22" s="33"/>
      <c r="K22" s="33"/>
      <c r="L22" s="33"/>
      <c r="M22" s="33"/>
      <c r="N22" s="33"/>
      <c r="O22" s="34"/>
      <c r="P22" s="33"/>
      <c r="Q22" s="33"/>
      <c r="R22" s="1"/>
      <c r="S22" s="1"/>
      <c r="T22" s="1"/>
      <c r="U22" s="1"/>
      <c r="V22" s="1"/>
    </row>
    <row r="23" spans="2:22" x14ac:dyDescent="0.4">
      <c r="B23" s="1">
        <v>1983</v>
      </c>
      <c r="C23" s="32">
        <f>41%/(41%+37%)</f>
        <v>0.52564102564102555</v>
      </c>
      <c r="D23" s="32"/>
      <c r="E23" s="33"/>
      <c r="F23" s="33"/>
      <c r="G23" s="34"/>
      <c r="H23" s="33"/>
      <c r="I23" s="33"/>
      <c r="J23" s="33"/>
      <c r="K23" s="33"/>
      <c r="L23" s="33"/>
      <c r="M23" s="33"/>
      <c r="N23" s="33"/>
      <c r="O23" s="34"/>
      <c r="P23" s="33"/>
      <c r="Q23" s="33"/>
      <c r="R23" s="1"/>
      <c r="S23" s="1"/>
      <c r="T23" s="1"/>
      <c r="U23" s="1"/>
      <c r="V23" s="1"/>
    </row>
    <row r="24" spans="2:22" x14ac:dyDescent="0.4">
      <c r="B24" s="1">
        <v>1984</v>
      </c>
      <c r="C24" s="32">
        <f>41%/(41%+37%)</f>
        <v>0.52564102564102555</v>
      </c>
      <c r="D24" s="32"/>
      <c r="E24" s="33"/>
      <c r="F24" s="33"/>
      <c r="G24" s="34"/>
      <c r="H24" s="33"/>
      <c r="I24" s="33"/>
      <c r="J24" s="33"/>
      <c r="K24" s="33"/>
      <c r="L24" s="33"/>
      <c r="M24" s="33"/>
      <c r="N24" s="33"/>
      <c r="O24" s="34"/>
      <c r="P24" s="33"/>
      <c r="Q24" s="33"/>
      <c r="R24" s="1"/>
      <c r="S24" s="1"/>
      <c r="T24" s="1"/>
      <c r="U24" s="1"/>
      <c r="V24" s="1"/>
    </row>
    <row r="25" spans="2:22" x14ac:dyDescent="0.4">
      <c r="B25" s="1">
        <v>1985</v>
      </c>
      <c r="C25" s="32">
        <f>41%/(41%+37%)</f>
        <v>0.52564102564102555</v>
      </c>
      <c r="D25" s="32"/>
      <c r="E25" s="33"/>
      <c r="F25" s="33"/>
      <c r="G25" s="34"/>
      <c r="H25" s="33"/>
      <c r="I25" s="33"/>
      <c r="J25" s="33"/>
      <c r="K25" s="33"/>
      <c r="L25" s="33"/>
      <c r="M25" s="33"/>
      <c r="N25" s="33"/>
      <c r="O25" s="34"/>
      <c r="P25" s="33"/>
      <c r="Q25" s="33"/>
      <c r="R25" s="1"/>
      <c r="S25" s="1"/>
      <c r="T25" s="1"/>
      <c r="U25" s="1"/>
      <c r="V25" s="1"/>
    </row>
    <row r="26" spans="2:22" x14ac:dyDescent="0.4">
      <c r="B26" s="1">
        <v>1986</v>
      </c>
      <c r="C26" s="32">
        <f>C25+(C27-C25)/2</f>
        <v>0.48843026891807373</v>
      </c>
      <c r="D26" s="32"/>
      <c r="E26" s="33"/>
      <c r="F26" s="33"/>
      <c r="G26" s="34"/>
      <c r="H26" s="33"/>
      <c r="I26" s="33"/>
      <c r="J26" s="33"/>
      <c r="K26" s="33"/>
      <c r="L26" s="33"/>
      <c r="M26" s="33"/>
      <c r="N26" s="33"/>
      <c r="O26" s="34"/>
      <c r="P26" s="33"/>
      <c r="Q26" s="33"/>
      <c r="R26" s="1"/>
      <c r="S26" s="1"/>
      <c r="T26" s="1"/>
      <c r="U26" s="1"/>
      <c r="V26" s="1"/>
    </row>
    <row r="27" spans="2:22" x14ac:dyDescent="0.4">
      <c r="B27" s="1">
        <v>1987</v>
      </c>
      <c r="C27" s="32">
        <f>37%/(37%+45%)</f>
        <v>0.45121951219512191</v>
      </c>
      <c r="D27" s="32"/>
      <c r="E27" s="33"/>
      <c r="F27" s="33"/>
      <c r="G27" s="34"/>
      <c r="H27" s="33"/>
      <c r="I27" s="33"/>
      <c r="J27" s="33"/>
      <c r="K27" s="33"/>
      <c r="L27" s="33"/>
      <c r="M27" s="33"/>
      <c r="N27" s="33"/>
      <c r="O27" s="34"/>
      <c r="P27" s="33"/>
      <c r="Q27" s="33"/>
      <c r="R27" s="1"/>
      <c r="S27" s="1"/>
      <c r="T27" s="1"/>
      <c r="U27" s="1"/>
      <c r="V27" s="1"/>
    </row>
    <row r="28" spans="2:22" x14ac:dyDescent="0.4">
      <c r="B28" s="1">
        <v>1988</v>
      </c>
      <c r="C28" s="32">
        <f t="shared" ref="C28:C30" si="1">37%/(37%+45%)</f>
        <v>0.45121951219512191</v>
      </c>
      <c r="D28" s="32"/>
      <c r="E28" s="33"/>
      <c r="F28" s="33"/>
      <c r="G28" s="34"/>
      <c r="H28" s="33"/>
      <c r="I28" s="33"/>
      <c r="J28" s="33"/>
      <c r="K28" s="33"/>
      <c r="L28" s="33"/>
      <c r="M28" s="33"/>
      <c r="N28" s="33"/>
      <c r="O28" s="34"/>
      <c r="P28" s="33"/>
      <c r="Q28" s="33"/>
      <c r="R28" s="1"/>
      <c r="S28" s="1"/>
      <c r="T28" s="1"/>
      <c r="U28" s="1"/>
      <c r="V28" s="1"/>
    </row>
    <row r="29" spans="2:22" x14ac:dyDescent="0.4">
      <c r="B29" s="1">
        <v>1989</v>
      </c>
      <c r="C29" s="32">
        <f t="shared" si="1"/>
        <v>0.45121951219512191</v>
      </c>
      <c r="D29" s="32"/>
      <c r="E29" s="33"/>
      <c r="F29" s="33"/>
      <c r="G29" s="34"/>
      <c r="H29" s="33"/>
      <c r="I29" s="33"/>
      <c r="J29" s="33"/>
      <c r="K29" s="33"/>
      <c r="L29" s="33"/>
      <c r="M29" s="33"/>
      <c r="N29" s="33"/>
      <c r="O29" s="34"/>
      <c r="P29" s="33"/>
      <c r="Q29" s="33"/>
      <c r="R29" s="1"/>
      <c r="S29" s="1"/>
      <c r="T29" s="1"/>
      <c r="U29" s="1"/>
      <c r="V29" s="1"/>
    </row>
    <row r="30" spans="2:22" x14ac:dyDescent="0.4">
      <c r="B30" s="1">
        <v>1990</v>
      </c>
      <c r="C30" s="32">
        <f t="shared" si="1"/>
        <v>0.45121951219512191</v>
      </c>
      <c r="D30" s="32"/>
      <c r="E30" s="33"/>
      <c r="F30" s="33"/>
      <c r="G30" s="34"/>
      <c r="H30" s="33"/>
      <c r="I30" s="33"/>
      <c r="J30" s="33"/>
      <c r="K30" s="33"/>
      <c r="L30" s="33"/>
      <c r="M30" s="33"/>
      <c r="N30" s="33"/>
      <c r="O30" s="34"/>
      <c r="P30" s="33"/>
      <c r="Q30" s="33"/>
      <c r="R30" s="1"/>
      <c r="S30" s="1"/>
      <c r="T30" s="1"/>
      <c r="U30" s="1"/>
      <c r="V30" s="1"/>
    </row>
    <row r="31" spans="2:22" x14ac:dyDescent="0.4">
      <c r="B31" s="1">
        <v>1991</v>
      </c>
      <c r="C31" s="32">
        <f>46%/(46%+37%)</f>
        <v>0.55421686746987953</v>
      </c>
      <c r="D31" s="32"/>
      <c r="E31" s="33"/>
      <c r="F31" s="33"/>
      <c r="G31" s="34"/>
      <c r="H31" s="33"/>
      <c r="I31" s="33"/>
      <c r="J31" s="33"/>
      <c r="K31" s="33"/>
      <c r="L31" s="33"/>
      <c r="M31" s="33"/>
      <c r="N31" s="33"/>
      <c r="O31" s="34"/>
      <c r="P31" s="33"/>
      <c r="Q31" s="33"/>
      <c r="R31" s="1"/>
      <c r="S31" s="1"/>
      <c r="T31" s="1"/>
      <c r="U31" s="1"/>
      <c r="V31" s="1"/>
    </row>
    <row r="32" spans="2:22" x14ac:dyDescent="0.4">
      <c r="B32" s="1">
        <v>1992</v>
      </c>
      <c r="C32" s="32">
        <f t="shared" ref="C32:C33" si="2">46%/(46%+37%)</f>
        <v>0.55421686746987953</v>
      </c>
      <c r="D32" s="32"/>
      <c r="E32" s="33"/>
      <c r="F32" s="33"/>
      <c r="G32" s="34"/>
      <c r="H32" s="33"/>
      <c r="I32" s="33"/>
      <c r="J32" s="33"/>
      <c r="K32" s="33"/>
      <c r="L32" s="33"/>
      <c r="M32" s="33"/>
      <c r="N32" s="33"/>
      <c r="O32" s="34"/>
      <c r="P32" s="33"/>
      <c r="Q32" s="33"/>
      <c r="R32" s="1"/>
      <c r="S32" s="1"/>
      <c r="T32" s="1"/>
      <c r="U32" s="1"/>
      <c r="V32" s="1"/>
    </row>
    <row r="33" spans="2:22" x14ac:dyDescent="0.4">
      <c r="B33" s="1">
        <v>1993</v>
      </c>
      <c r="C33" s="32">
        <f t="shared" si="2"/>
        <v>0.55421686746987953</v>
      </c>
      <c r="D33" s="32"/>
      <c r="E33" s="33"/>
      <c r="F33" s="33"/>
      <c r="G33" s="34"/>
      <c r="H33" s="33"/>
      <c r="I33" s="33"/>
      <c r="J33" s="33"/>
      <c r="K33" s="33"/>
      <c r="L33" s="33"/>
      <c r="M33" s="33"/>
      <c r="N33" s="33"/>
      <c r="O33" s="34"/>
      <c r="P33" s="33"/>
      <c r="Q33" s="33"/>
      <c r="R33" s="1"/>
      <c r="S33" s="1"/>
      <c r="T33" s="1"/>
      <c r="U33" s="1"/>
      <c r="V33" s="1"/>
    </row>
    <row r="34" spans="2:22" x14ac:dyDescent="0.4">
      <c r="B34" s="1">
        <v>1994</v>
      </c>
      <c r="C34" s="35">
        <f>34.7%/(34.7%+50.9%)</f>
        <v>0.40537383177570091</v>
      </c>
      <c r="D34" s="35"/>
      <c r="E34" s="33"/>
      <c r="F34" s="33"/>
      <c r="G34" s="34"/>
      <c r="H34" s="33"/>
      <c r="I34" s="33"/>
      <c r="J34" s="33"/>
      <c r="K34" s="33"/>
      <c r="L34" s="33"/>
      <c r="M34" s="33"/>
      <c r="N34" s="33"/>
      <c r="O34" s="34"/>
      <c r="P34" s="33"/>
      <c r="Q34" s="33"/>
      <c r="R34" s="1"/>
      <c r="S34" s="1"/>
      <c r="T34" s="1"/>
      <c r="U34" s="1"/>
      <c r="V34" s="1"/>
    </row>
    <row r="35" spans="2:22" x14ac:dyDescent="0.4">
      <c r="B35" s="1">
        <v>1995</v>
      </c>
      <c r="C35" s="35">
        <f t="shared" ref="C35:C37" si="3">34.7%/(34.7%+50.9%)</f>
        <v>0.40537383177570091</v>
      </c>
      <c r="D35" s="35"/>
      <c r="E35" s="33"/>
      <c r="F35" s="33"/>
      <c r="G35" s="35">
        <f>H35/I35</f>
        <v>0.77322404371584685</v>
      </c>
      <c r="H35" s="42">
        <f>28.3/1.95583</f>
        <v>14.469560237852983</v>
      </c>
      <c r="I35" s="42">
        <f>36.6/1.95583</f>
        <v>18.713282851781599</v>
      </c>
      <c r="J35" s="37">
        <v>14358</v>
      </c>
      <c r="K35" s="38">
        <v>16282</v>
      </c>
      <c r="L35" s="39">
        <f>J35/K35</f>
        <v>0.88183269868566516</v>
      </c>
      <c r="M35" s="36">
        <f>G35/L35</f>
        <v>0.87683757346297664</v>
      </c>
      <c r="N35" s="39">
        <f>(SUM(M35:M39))/5</f>
        <v>0.73751935670954305</v>
      </c>
      <c r="O35" s="35">
        <f>P35/Q35</f>
        <v>0.90625000000000011</v>
      </c>
      <c r="P35" s="42">
        <f>20.3/1.95583</f>
        <v>10.379225188283236</v>
      </c>
      <c r="Q35" s="42">
        <f>22.4/1.95583</f>
        <v>11.452938138795293</v>
      </c>
      <c r="R35" s="1">
        <v>7779</v>
      </c>
      <c r="S35" s="1">
        <v>8647</v>
      </c>
      <c r="T35" s="31">
        <f>R35/S35</f>
        <v>0.89961836475078061</v>
      </c>
      <c r="U35" s="30">
        <f>O35/T35</f>
        <v>1.0073716094613705</v>
      </c>
      <c r="V35" s="31">
        <f>SUM(U35:U39)/5</f>
        <v>0.98946859343767612</v>
      </c>
    </row>
    <row r="36" spans="2:22" x14ac:dyDescent="0.4">
      <c r="B36" s="1">
        <v>1996</v>
      </c>
      <c r="C36" s="35">
        <f t="shared" si="3"/>
        <v>0.40537383177570091</v>
      </c>
      <c r="D36" s="35"/>
      <c r="E36" s="33"/>
      <c r="F36" s="33"/>
      <c r="G36" s="35">
        <f t="shared" ref="G36:G40" si="4">H36/I36</f>
        <v>0.50818988002086596</v>
      </c>
      <c r="H36" s="42">
        <f>487.1/1.95583</f>
        <v>249.05027533067803</v>
      </c>
      <c r="I36" s="42">
        <f>958.5/1.95583</f>
        <v>490.07326812657544</v>
      </c>
      <c r="J36" s="37">
        <v>221956</v>
      </c>
      <c r="K36" s="38">
        <v>333831</v>
      </c>
      <c r="L36" s="39">
        <f t="shared" ref="L36:L44" si="5">J36/K36</f>
        <v>0.66487534111571422</v>
      </c>
      <c r="M36" s="36">
        <f t="shared" ref="M36:M39" si="6">G36/L36</f>
        <v>0.76433858889710438</v>
      </c>
      <c r="N36" s="39">
        <f>N35</f>
        <v>0.73751935670954305</v>
      </c>
      <c r="O36" s="35">
        <f t="shared" ref="O36:O40" si="7">P36/Q36</f>
        <v>0.62834775442933666</v>
      </c>
      <c r="P36" s="42">
        <f>305/1.95583</f>
        <v>155.94402376484663</v>
      </c>
      <c r="Q36" s="42">
        <f>485.4/1.95583</f>
        <v>248.18107913264444</v>
      </c>
      <c r="R36" s="1">
        <v>117570</v>
      </c>
      <c r="S36" s="1">
        <v>184707</v>
      </c>
      <c r="T36" s="31">
        <f t="shared" ref="T36:T39" si="8">R36/S36</f>
        <v>0.63652162614302654</v>
      </c>
      <c r="U36" s="30">
        <f t="shared" ref="U36:U39" si="9">O36/T36</f>
        <v>0.98715853259657638</v>
      </c>
      <c r="V36" s="30">
        <f>V35</f>
        <v>0.98946859343767612</v>
      </c>
    </row>
    <row r="37" spans="2:22" x14ac:dyDescent="0.4">
      <c r="B37" s="1">
        <v>1997</v>
      </c>
      <c r="C37" s="35">
        <f t="shared" si="3"/>
        <v>0.40537383177570091</v>
      </c>
      <c r="D37" s="35"/>
      <c r="E37" s="33"/>
      <c r="F37" s="33"/>
      <c r="G37" s="35">
        <f t="shared" si="4"/>
        <v>0.33963443211998129</v>
      </c>
      <c r="H37" s="42">
        <f>652.2/1.95583</f>
        <v>333.46456491617374</v>
      </c>
      <c r="I37" s="42">
        <f>1920.3/1.95583</f>
        <v>981.83379946109835</v>
      </c>
      <c r="J37" s="37">
        <v>292356</v>
      </c>
      <c r="K37" s="38">
        <v>588640</v>
      </c>
      <c r="L37" s="39">
        <f t="shared" si="5"/>
        <v>0.4966634955150856</v>
      </c>
      <c r="M37" s="36">
        <f t="shared" si="6"/>
        <v>0.68383208185604472</v>
      </c>
      <c r="N37" s="39">
        <f t="shared" ref="N37:N44" si="10">N36</f>
        <v>0.73751935670954305</v>
      </c>
      <c r="O37" s="35">
        <f t="shared" si="7"/>
        <v>0.45527192008879019</v>
      </c>
      <c r="P37" s="42">
        <f>410.2/1.95583</f>
        <v>209.73192966668881</v>
      </c>
      <c r="Q37" s="42">
        <f>901/1.95583</f>
        <v>460.67398495779287</v>
      </c>
      <c r="R37" s="1">
        <v>160883</v>
      </c>
      <c r="S37" s="1">
        <v>346912</v>
      </c>
      <c r="T37" s="31">
        <f t="shared" si="8"/>
        <v>0.4637573793930449</v>
      </c>
      <c r="U37" s="30">
        <f t="shared" si="9"/>
        <v>0.98170280478262084</v>
      </c>
      <c r="V37" s="30">
        <f t="shared" ref="V37:V44" si="11">V36</f>
        <v>0.98946859343767612</v>
      </c>
    </row>
    <row r="38" spans="2:22" x14ac:dyDescent="0.4">
      <c r="B38" s="1">
        <v>1998</v>
      </c>
      <c r="C38" s="35">
        <f>32.8%/(32.8%+48.8%)</f>
        <v>0.40196078431372545</v>
      </c>
      <c r="D38" s="35"/>
      <c r="E38" s="33"/>
      <c r="F38" s="33"/>
      <c r="G38" s="35">
        <f>H38/I38</f>
        <v>0.32462025906252917</v>
      </c>
      <c r="H38" s="42">
        <f>696.7/1.95583</f>
        <v>356.21705362940543</v>
      </c>
      <c r="I38" s="42">
        <f>2146.2/1.95583</f>
        <v>1097.334635423324</v>
      </c>
      <c r="J38" s="37">
        <v>310559</v>
      </c>
      <c r="K38" s="38">
        <v>656002</v>
      </c>
      <c r="L38" s="39">
        <f t="shared" si="5"/>
        <v>0.47341166642784627</v>
      </c>
      <c r="M38" s="36">
        <f t="shared" si="6"/>
        <v>0.68570396989150939</v>
      </c>
      <c r="N38" s="39">
        <f t="shared" si="10"/>
        <v>0.73751935670954305</v>
      </c>
      <c r="O38" s="35">
        <f t="shared" si="7"/>
        <v>0.43902198560583655</v>
      </c>
      <c r="P38" s="42">
        <f>445.3/1.95583</f>
        <v>227.67827469667611</v>
      </c>
      <c r="Q38" s="42">
        <f>1014.3/1.95583</f>
        <v>518.60335509732442</v>
      </c>
      <c r="R38" s="1">
        <v>175317</v>
      </c>
      <c r="S38" s="1">
        <v>394568</v>
      </c>
      <c r="T38" s="31">
        <f t="shared" si="8"/>
        <v>0.44432645323493036</v>
      </c>
      <c r="U38" s="30">
        <f t="shared" si="9"/>
        <v>0.98806177847284471</v>
      </c>
      <c r="V38" s="30">
        <f t="shared" si="11"/>
        <v>0.98946859343767612</v>
      </c>
    </row>
    <row r="39" spans="2:22" x14ac:dyDescent="0.4">
      <c r="B39" s="1">
        <v>1999</v>
      </c>
      <c r="C39" s="35">
        <f t="shared" ref="C39:C40" si="12">32.8%/(32.8%+48.8%)</f>
        <v>0.40196078431372545</v>
      </c>
      <c r="D39" s="35"/>
      <c r="E39" s="33"/>
      <c r="F39" s="33"/>
      <c r="G39" s="35">
        <f t="shared" si="4"/>
        <v>0.33391462582455073</v>
      </c>
      <c r="H39" s="42">
        <f>440.4/1.95583</f>
        <v>225.17294447881463</v>
      </c>
      <c r="I39" s="42">
        <f>1318.9/1.95583</f>
        <v>674.34286210969265</v>
      </c>
      <c r="J39" s="37">
        <v>191713</v>
      </c>
      <c r="K39" s="38">
        <v>388625</v>
      </c>
      <c r="L39" s="39">
        <f t="shared" si="5"/>
        <v>0.49331103248633001</v>
      </c>
      <c r="M39" s="36">
        <f t="shared" si="6"/>
        <v>0.6768845694400798</v>
      </c>
      <c r="N39" s="39">
        <f t="shared" si="10"/>
        <v>0.73751935670954305</v>
      </c>
      <c r="O39" s="35">
        <f t="shared" si="7"/>
        <v>0.46301240772734414</v>
      </c>
      <c r="P39" s="42">
        <f>294.8/1.95583</f>
        <v>150.72884657664522</v>
      </c>
      <c r="Q39" s="42">
        <f>636.7/1.95583</f>
        <v>325.53954075763232</v>
      </c>
      <c r="R39" s="1">
        <v>115397</v>
      </c>
      <c r="S39" s="1">
        <v>245006</v>
      </c>
      <c r="T39" s="31">
        <f t="shared" si="8"/>
        <v>0.47099662865399217</v>
      </c>
      <c r="U39" s="30">
        <f t="shared" si="9"/>
        <v>0.98304824187496798</v>
      </c>
      <c r="V39" s="30">
        <f t="shared" si="11"/>
        <v>0.98946859343767612</v>
      </c>
    </row>
    <row r="40" spans="2:22" x14ac:dyDescent="0.4">
      <c r="B40" s="1">
        <v>2000</v>
      </c>
      <c r="C40" s="35">
        <f t="shared" si="12"/>
        <v>0.40196078431372545</v>
      </c>
      <c r="D40" s="35"/>
      <c r="E40" s="33"/>
      <c r="F40" s="33"/>
      <c r="G40" s="35">
        <f t="shared" si="4"/>
        <v>0.29753381066030227</v>
      </c>
      <c r="H40" s="42">
        <f>374/1.95583</f>
        <v>191.22316356738571</v>
      </c>
      <c r="I40" s="42">
        <f>1257/1.95583</f>
        <v>642.69389466364669</v>
      </c>
      <c r="J40" s="37"/>
      <c r="K40" s="38"/>
      <c r="L40" s="39">
        <f>L39+(L42-L39)/3</f>
        <v>0.50905420183773353</v>
      </c>
      <c r="M40" s="33"/>
      <c r="N40" s="39">
        <f t="shared" si="10"/>
        <v>0.73751935670954305</v>
      </c>
      <c r="O40" s="35">
        <f t="shared" si="7"/>
        <v>0.4361022364217253</v>
      </c>
      <c r="P40" s="42">
        <f>273/1.95583</f>
        <v>139.58268356656765</v>
      </c>
      <c r="Q40" s="42">
        <f>626/1.95583</f>
        <v>320.06871762883276</v>
      </c>
      <c r="R40" s="1"/>
      <c r="S40" s="1"/>
      <c r="T40" s="30">
        <f>L40/L39*T39</f>
        <v>0.48602767235773375</v>
      </c>
      <c r="U40" s="1"/>
      <c r="V40" s="30">
        <f t="shared" si="11"/>
        <v>0.98946859343767612</v>
      </c>
    </row>
    <row r="41" spans="2:22" x14ac:dyDescent="0.4">
      <c r="B41" s="1">
        <v>2001</v>
      </c>
      <c r="C41" s="35">
        <f>43.4%/(43.4%+42.6%)</f>
        <v>0.50465116279069766</v>
      </c>
      <c r="D41" s="35"/>
      <c r="E41" s="33"/>
      <c r="F41" s="33"/>
      <c r="G41" s="32">
        <f>L41*N41</f>
        <v>0.38317792222473279</v>
      </c>
      <c r="H41" s="33"/>
      <c r="I41" s="33"/>
      <c r="J41" s="38"/>
      <c r="K41" s="38"/>
      <c r="L41" s="39">
        <f>L40+(L43-L40)/3</f>
        <v>0.51954964807200255</v>
      </c>
      <c r="M41" s="33"/>
      <c r="N41" s="39">
        <f t="shared" si="10"/>
        <v>0.73751935670954305</v>
      </c>
      <c r="O41" s="32">
        <f>T41*V41</f>
        <v>0.49082428112055548</v>
      </c>
      <c r="P41" s="33"/>
      <c r="Q41" s="33"/>
      <c r="R41" s="1"/>
      <c r="S41" s="1"/>
      <c r="T41" s="30">
        <f t="shared" ref="T41:T44" si="13">L41/L40*T40</f>
        <v>0.49604836816022818</v>
      </c>
      <c r="U41" s="1"/>
      <c r="V41" s="30">
        <f t="shared" si="11"/>
        <v>0.98946859343767612</v>
      </c>
    </row>
    <row r="42" spans="2:22" x14ac:dyDescent="0.4">
      <c r="B42" s="1">
        <v>2002</v>
      </c>
      <c r="C42" s="35">
        <f t="shared" ref="C42:C43" si="14">43.4%/(43.4%+42.6%)</f>
        <v>0.50465116279069766</v>
      </c>
      <c r="D42" s="35">
        <f>0%</f>
        <v>0</v>
      </c>
      <c r="E42" s="33"/>
      <c r="F42" s="33"/>
      <c r="G42" s="32">
        <f t="shared" ref="G42:G43" si="15">L42*N42</f>
        <v>0.39865911173488816</v>
      </c>
      <c r="H42" s="33"/>
      <c r="I42" s="33"/>
      <c r="J42" s="38">
        <v>200000</v>
      </c>
      <c r="K42" s="38">
        <v>370000</v>
      </c>
      <c r="L42" s="39">
        <f t="shared" si="5"/>
        <v>0.54054054054054057</v>
      </c>
      <c r="M42" s="33"/>
      <c r="N42" s="39">
        <f t="shared" si="10"/>
        <v>0.73751935670954305</v>
      </c>
      <c r="O42" s="32">
        <f t="shared" ref="O42:O43" si="16">T42*V42</f>
        <v>0.51065460868247747</v>
      </c>
      <c r="P42" s="33"/>
      <c r="Q42" s="33"/>
      <c r="R42" s="1"/>
      <c r="S42" s="1"/>
      <c r="T42" s="30">
        <f t="shared" si="13"/>
        <v>0.51608975976521698</v>
      </c>
      <c r="U42" s="1"/>
      <c r="V42" s="30">
        <f t="shared" si="11"/>
        <v>0.98946859343767612</v>
      </c>
    </row>
    <row r="43" spans="2:22" x14ac:dyDescent="0.4">
      <c r="B43" s="1">
        <v>2003</v>
      </c>
      <c r="C43" s="35">
        <f t="shared" si="14"/>
        <v>0.50465116279069766</v>
      </c>
      <c r="D43" s="32">
        <f>D42+(D47-D42)/5</f>
        <v>2.8406023582895297E-2</v>
      </c>
      <c r="E43" s="33"/>
      <c r="F43" s="33"/>
      <c r="G43" s="32">
        <f t="shared" si="15"/>
        <v>0.39865911173488816</v>
      </c>
      <c r="H43" s="33"/>
      <c r="I43" s="33"/>
      <c r="J43" s="38">
        <v>200000</v>
      </c>
      <c r="K43" s="38">
        <v>370000</v>
      </c>
      <c r="L43" s="39">
        <f t="shared" si="5"/>
        <v>0.54054054054054057</v>
      </c>
      <c r="M43" s="33"/>
      <c r="N43" s="39">
        <f t="shared" si="10"/>
        <v>0.73751935670954305</v>
      </c>
      <c r="O43" s="32">
        <f t="shared" si="16"/>
        <v>0.51065460868247747</v>
      </c>
      <c r="P43" s="33"/>
      <c r="Q43" s="33"/>
      <c r="R43" s="1"/>
      <c r="S43" s="1"/>
      <c r="T43" s="30">
        <f t="shared" si="13"/>
        <v>0.51608975976521698</v>
      </c>
      <c r="U43" s="1"/>
      <c r="V43" s="30">
        <f t="shared" si="11"/>
        <v>0.98946859343767612</v>
      </c>
    </row>
    <row r="44" spans="2:22" x14ac:dyDescent="0.4">
      <c r="B44" s="1">
        <v>2004</v>
      </c>
      <c r="C44" s="35">
        <f>47%/(47%+37.5%)</f>
        <v>0.55621301775147924</v>
      </c>
      <c r="D44" s="32">
        <f>D43+(D47-D42)/5</f>
        <v>5.6812047165790594E-2</v>
      </c>
      <c r="E44" s="33"/>
      <c r="F44" s="33"/>
      <c r="G44" s="32">
        <f>L44*N44*2</f>
        <v>0.76450177219891657</v>
      </c>
      <c r="H44" s="33"/>
      <c r="I44" s="33"/>
      <c r="J44" s="38">
        <v>170000</v>
      </c>
      <c r="K44" s="38">
        <v>328000</v>
      </c>
      <c r="L44" s="39">
        <f t="shared" si="5"/>
        <v>0.51829268292682928</v>
      </c>
      <c r="M44" s="33"/>
      <c r="N44" s="39">
        <f t="shared" si="10"/>
        <v>0.73751935670954305</v>
      </c>
      <c r="O44" s="32">
        <f>T44*V44</f>
        <v>0.48963681228853401</v>
      </c>
      <c r="P44" s="33"/>
      <c r="Q44" s="33"/>
      <c r="R44" s="1"/>
      <c r="S44" s="1"/>
      <c r="T44" s="30">
        <f t="shared" si="13"/>
        <v>0.49484826050658764</v>
      </c>
      <c r="U44" s="1"/>
      <c r="V44" s="30">
        <f t="shared" si="11"/>
        <v>0.98946859343767612</v>
      </c>
    </row>
    <row r="45" spans="2:22" x14ac:dyDescent="0.4">
      <c r="B45" s="1">
        <v>2005</v>
      </c>
      <c r="C45" s="35">
        <f t="shared" ref="C45:C47" si="17">47%/(47%+37.5%)</f>
        <v>0.55621301775147924</v>
      </c>
      <c r="D45" s="32">
        <f>D44+(D47-D42)/5</f>
        <v>8.5218070748685898E-2</v>
      </c>
      <c r="E45" s="33"/>
      <c r="F45" s="33"/>
      <c r="G45" s="32">
        <f>G44</f>
        <v>0.76450177219891657</v>
      </c>
      <c r="H45" s="33"/>
      <c r="I45" s="33"/>
      <c r="J45" s="33"/>
      <c r="K45" s="33"/>
      <c r="L45" s="33"/>
      <c r="M45" s="33"/>
      <c r="N45" s="33"/>
      <c r="O45" s="32">
        <f>O44</f>
        <v>0.48963681228853401</v>
      </c>
      <c r="P45" s="33"/>
      <c r="Q45" s="33"/>
      <c r="R45" s="1"/>
      <c r="S45" s="1"/>
      <c r="T45" s="1"/>
      <c r="U45" s="1"/>
      <c r="V45" s="1"/>
    </row>
    <row r="46" spans="2:22" x14ac:dyDescent="0.4">
      <c r="B46" s="1">
        <v>2006</v>
      </c>
      <c r="C46" s="35">
        <f t="shared" si="17"/>
        <v>0.55621301775147924</v>
      </c>
      <c r="D46" s="32">
        <f>D45+(D47-D42)/5</f>
        <v>0.11362409433158119</v>
      </c>
      <c r="E46" s="33"/>
      <c r="F46" s="33"/>
      <c r="G46" s="32">
        <f t="shared" ref="G46:G56" si="18">G45</f>
        <v>0.76450177219891657</v>
      </c>
      <c r="H46" s="33"/>
      <c r="I46" s="33"/>
      <c r="J46" s="33"/>
      <c r="K46" s="33"/>
      <c r="L46" s="33"/>
      <c r="M46" s="33"/>
      <c r="N46" s="33"/>
      <c r="O46" s="32">
        <f t="shared" ref="O46:O56" si="19">O45</f>
        <v>0.48963681228853401</v>
      </c>
      <c r="P46" s="33"/>
      <c r="Q46" s="33"/>
      <c r="R46" s="1"/>
      <c r="S46" s="1"/>
      <c r="T46" s="1"/>
      <c r="U46" s="1"/>
      <c r="V46" s="1"/>
    </row>
    <row r="47" spans="2:22" x14ac:dyDescent="0.4">
      <c r="B47" s="1">
        <v>2007</v>
      </c>
      <c r="C47" s="35">
        <f t="shared" si="17"/>
        <v>0.55621301775147924</v>
      </c>
      <c r="D47" s="35">
        <f t="shared" ref="D47:D64" si="20">E47/F47</f>
        <v>0.14203011791447648</v>
      </c>
      <c r="E47" s="33">
        <v>7998</v>
      </c>
      <c r="F47" s="33">
        <v>56312</v>
      </c>
      <c r="G47" s="32">
        <f t="shared" si="18"/>
        <v>0.76450177219891657</v>
      </c>
      <c r="H47" s="33"/>
      <c r="I47" s="33"/>
      <c r="J47" s="33"/>
      <c r="K47" s="33"/>
      <c r="L47" s="33"/>
      <c r="M47" s="33"/>
      <c r="N47" s="33"/>
      <c r="O47" s="32">
        <f t="shared" si="19"/>
        <v>0.48963681228853401</v>
      </c>
      <c r="P47" s="33"/>
      <c r="Q47" s="33"/>
      <c r="R47" s="1"/>
      <c r="S47" s="1"/>
      <c r="T47" s="1"/>
      <c r="U47" s="1"/>
      <c r="V47" s="1"/>
    </row>
    <row r="48" spans="2:22" x14ac:dyDescent="0.4">
      <c r="B48" s="1">
        <v>2008</v>
      </c>
      <c r="C48" s="35">
        <f>53.1%/(53.1%+32.8%)</f>
        <v>0.61816065192083824</v>
      </c>
      <c r="D48" s="35">
        <f t="shared" si="20"/>
        <v>0.1562829799315818</v>
      </c>
      <c r="E48" s="33">
        <f>38%*29695</f>
        <v>11284.1</v>
      </c>
      <c r="F48" s="33">
        <v>72203</v>
      </c>
      <c r="G48" s="32">
        <f t="shared" si="18"/>
        <v>0.76450177219891657</v>
      </c>
      <c r="H48" s="33"/>
      <c r="I48" s="33"/>
      <c r="J48" s="33"/>
      <c r="K48" s="33"/>
      <c r="L48" s="33"/>
      <c r="M48" s="33"/>
      <c r="N48" s="33"/>
      <c r="O48" s="32">
        <f t="shared" si="19"/>
        <v>0.48963681228853401</v>
      </c>
      <c r="P48" s="33"/>
      <c r="Q48" s="33"/>
      <c r="R48" s="1"/>
      <c r="S48" s="1"/>
      <c r="T48" s="1"/>
      <c r="U48" s="1"/>
      <c r="V48" s="1"/>
    </row>
    <row r="49" spans="2:22" x14ac:dyDescent="0.4">
      <c r="B49" s="1">
        <v>2009</v>
      </c>
      <c r="C49" s="35">
        <f t="shared" ref="C49:C51" si="21">53.1%/(53.1%+32.8%)</f>
        <v>0.61816065192083824</v>
      </c>
      <c r="D49" s="35">
        <f>E49/F49</f>
        <v>0.16384084272575936</v>
      </c>
      <c r="E49" s="33">
        <f>38%*31598</f>
        <v>12007.24</v>
      </c>
      <c r="F49" s="33">
        <v>73286</v>
      </c>
      <c r="G49" s="32">
        <f t="shared" si="18"/>
        <v>0.76450177219891657</v>
      </c>
      <c r="H49" s="33"/>
      <c r="I49" s="33"/>
      <c r="J49" s="33"/>
      <c r="K49" s="33"/>
      <c r="L49" s="33"/>
      <c r="M49" s="33"/>
      <c r="N49" s="33"/>
      <c r="O49" s="32">
        <f t="shared" si="19"/>
        <v>0.48963681228853401</v>
      </c>
      <c r="P49" s="33"/>
      <c r="Q49" s="33"/>
      <c r="R49" s="1"/>
      <c r="S49" s="1"/>
      <c r="T49" s="1"/>
      <c r="U49" s="1"/>
      <c r="V49" s="1"/>
    </row>
    <row r="50" spans="2:22" x14ac:dyDescent="0.4">
      <c r="B50" s="1">
        <v>2010</v>
      </c>
      <c r="C50" s="35">
        <f t="shared" si="21"/>
        <v>0.61816065192083824</v>
      </c>
      <c r="D50" s="35">
        <f t="shared" si="20"/>
        <v>0.17666047915618549</v>
      </c>
      <c r="E50" s="33">
        <f>38%*26798</f>
        <v>10183.24</v>
      </c>
      <c r="F50" s="33">
        <v>57643</v>
      </c>
      <c r="G50" s="32">
        <f t="shared" si="18"/>
        <v>0.76450177219891657</v>
      </c>
      <c r="H50" s="33"/>
      <c r="I50" s="33"/>
      <c r="J50" s="33"/>
      <c r="K50" s="33"/>
      <c r="L50" s="33"/>
      <c r="M50" s="33"/>
      <c r="N50" s="33"/>
      <c r="O50" s="32">
        <f t="shared" si="19"/>
        <v>0.48963681228853401</v>
      </c>
      <c r="P50" s="33"/>
      <c r="Q50" s="33"/>
      <c r="R50" s="1"/>
      <c r="S50" s="1"/>
      <c r="T50" s="1"/>
      <c r="U50" s="1"/>
      <c r="V50" s="1"/>
    </row>
    <row r="51" spans="2:22" x14ac:dyDescent="0.4">
      <c r="B51" s="1">
        <v>2011</v>
      </c>
      <c r="C51" s="35">
        <f t="shared" si="21"/>
        <v>0.61816065192083824</v>
      </c>
      <c r="D51" s="35">
        <f t="shared" si="20"/>
        <v>0.11266447368421052</v>
      </c>
      <c r="E51" s="33">
        <v>5891</v>
      </c>
      <c r="F51" s="33">
        <v>52288</v>
      </c>
      <c r="G51" s="32">
        <f t="shared" si="18"/>
        <v>0.76450177219891657</v>
      </c>
      <c r="H51" s="33"/>
      <c r="I51" s="33"/>
      <c r="J51" s="33"/>
      <c r="K51" s="33"/>
      <c r="L51" s="33"/>
      <c r="M51" s="33"/>
      <c r="N51" s="33"/>
      <c r="O51" s="32">
        <f t="shared" si="19"/>
        <v>0.48963681228853401</v>
      </c>
      <c r="P51" s="33"/>
      <c r="Q51" s="33"/>
      <c r="R51" s="1"/>
      <c r="S51" s="1"/>
      <c r="T51" s="1"/>
      <c r="U51" s="1"/>
      <c r="V51" s="1"/>
    </row>
    <row r="52" spans="2:22" x14ac:dyDescent="0.4">
      <c r="B52" s="1">
        <v>2012</v>
      </c>
      <c r="C52" s="35">
        <f>58.5%/(58.5%+25.8%)</f>
        <v>0.69395017793594305</v>
      </c>
      <c r="D52" s="35">
        <f t="shared" si="20"/>
        <v>8.4721850599596221E-2</v>
      </c>
      <c r="E52" s="33">
        <v>3483</v>
      </c>
      <c r="F52" s="33">
        <v>41111</v>
      </c>
      <c r="G52" s="32">
        <f t="shared" si="18"/>
        <v>0.76450177219891657</v>
      </c>
      <c r="H52" s="33"/>
      <c r="I52" s="33"/>
      <c r="J52" s="33"/>
      <c r="K52" s="33"/>
      <c r="L52" s="33"/>
      <c r="M52" s="33"/>
      <c r="N52" s="33"/>
      <c r="O52" s="32">
        <f t="shared" si="19"/>
        <v>0.48963681228853401</v>
      </c>
      <c r="P52" s="33"/>
      <c r="Q52" s="33"/>
      <c r="R52" s="1"/>
      <c r="S52" s="1"/>
      <c r="T52" s="1"/>
      <c r="U52" s="1"/>
      <c r="V52" s="1"/>
    </row>
    <row r="53" spans="2:22" x14ac:dyDescent="0.4">
      <c r="B53" s="1">
        <v>2013</v>
      </c>
      <c r="C53" s="35">
        <f t="shared" ref="C53:C57" si="22">58.5%/(58.5%+25.8%)</f>
        <v>0.69395017793594305</v>
      </c>
      <c r="D53" s="35">
        <f t="shared" si="20"/>
        <v>7.9740729574917096E-2</v>
      </c>
      <c r="E53" s="33">
        <v>3174</v>
      </c>
      <c r="F53" s="33">
        <v>39804</v>
      </c>
      <c r="G53" s="32">
        <f t="shared" si="18"/>
        <v>0.76450177219891657</v>
      </c>
      <c r="H53" s="33"/>
      <c r="I53" s="33"/>
      <c r="J53" s="33"/>
      <c r="K53" s="33"/>
      <c r="L53" s="33"/>
      <c r="M53" s="33"/>
      <c r="N53" s="33"/>
      <c r="O53" s="32">
        <f t="shared" si="19"/>
        <v>0.48963681228853401</v>
      </c>
      <c r="P53" s="33"/>
      <c r="Q53" s="33"/>
      <c r="R53" s="1"/>
      <c r="S53" s="1"/>
      <c r="T53" s="1"/>
      <c r="U53" s="1"/>
      <c r="V53" s="1"/>
    </row>
    <row r="54" spans="2:22" x14ac:dyDescent="0.4">
      <c r="B54" s="1">
        <v>2014</v>
      </c>
      <c r="C54" s="35">
        <f t="shared" si="22"/>
        <v>0.69395017793594305</v>
      </c>
      <c r="D54" s="35">
        <f t="shared" si="20"/>
        <v>5.0243734703371831E-2</v>
      </c>
      <c r="E54" s="33">
        <v>2484</v>
      </c>
      <c r="F54" s="33">
        <v>49439</v>
      </c>
      <c r="G54" s="32">
        <f t="shared" si="18"/>
        <v>0.76450177219891657</v>
      </c>
      <c r="H54" s="33"/>
      <c r="I54" s="33"/>
      <c r="J54" s="33"/>
      <c r="K54" s="33"/>
      <c r="L54" s="33"/>
      <c r="M54" s="33"/>
      <c r="N54" s="33"/>
      <c r="O54" s="32">
        <f t="shared" si="19"/>
        <v>0.48963681228853401</v>
      </c>
      <c r="P54" s="33"/>
      <c r="Q54" s="33"/>
      <c r="R54" s="1"/>
      <c r="S54" s="1"/>
      <c r="T54" s="1"/>
      <c r="U54" s="1"/>
      <c r="V54" s="1"/>
    </row>
    <row r="55" spans="2:22" x14ac:dyDescent="0.4">
      <c r="B55" s="1">
        <v>2015</v>
      </c>
      <c r="C55" s="35">
        <f t="shared" si="22"/>
        <v>0.69395017793594305</v>
      </c>
      <c r="D55" s="35">
        <f t="shared" si="20"/>
        <v>5.0097962382445141E-2</v>
      </c>
      <c r="E55" s="33">
        <v>2557</v>
      </c>
      <c r="F55" s="33">
        <v>51040</v>
      </c>
      <c r="G55" s="32">
        <f t="shared" si="18"/>
        <v>0.76450177219891657</v>
      </c>
      <c r="H55" s="33"/>
      <c r="I55" s="33"/>
      <c r="J55" s="33"/>
      <c r="K55" s="33"/>
      <c r="L55" s="33"/>
      <c r="M55" s="33"/>
      <c r="N55" s="33"/>
      <c r="O55" s="32">
        <f t="shared" si="19"/>
        <v>0.48963681228853401</v>
      </c>
      <c r="P55" s="33"/>
      <c r="Q55" s="33"/>
      <c r="R55" s="1"/>
      <c r="S55" s="1"/>
      <c r="T55" s="1"/>
      <c r="U55" s="1"/>
      <c r="V55" s="1"/>
    </row>
    <row r="56" spans="2:22" x14ac:dyDescent="0.4">
      <c r="B56" s="1">
        <v>2016</v>
      </c>
      <c r="C56" s="35">
        <f t="shared" si="22"/>
        <v>0.69395017793594305</v>
      </c>
      <c r="D56" s="35">
        <f t="shared" si="20"/>
        <v>3.8248803208694525E-2</v>
      </c>
      <c r="E56" s="33">
        <v>2365</v>
      </c>
      <c r="F56" s="33">
        <v>61832</v>
      </c>
      <c r="G56" s="32">
        <f t="shared" si="18"/>
        <v>0.76450177219891657</v>
      </c>
      <c r="H56" s="33"/>
      <c r="I56" s="33"/>
      <c r="J56" s="33"/>
      <c r="K56" s="33"/>
      <c r="L56" s="33"/>
      <c r="M56" s="33"/>
      <c r="N56" s="33"/>
      <c r="O56" s="32">
        <f t="shared" si="19"/>
        <v>0.48963681228853401</v>
      </c>
      <c r="P56" s="33"/>
      <c r="Q56" s="33"/>
      <c r="R56" s="1"/>
      <c r="S56" s="1"/>
      <c r="T56" s="1"/>
      <c r="U56" s="1"/>
      <c r="V56" s="1"/>
    </row>
    <row r="57" spans="2:22" x14ac:dyDescent="0.4">
      <c r="B57" s="1">
        <v>2017</v>
      </c>
      <c r="C57" s="35">
        <f t="shared" si="22"/>
        <v>0.69395017793594305</v>
      </c>
      <c r="D57" s="35">
        <f t="shared" si="20"/>
        <v>4.1129452649869676E-2</v>
      </c>
      <c r="E57" s="33">
        <v>2367</v>
      </c>
      <c r="F57" s="33">
        <v>57550</v>
      </c>
      <c r="G57" s="32"/>
      <c r="H57" s="33"/>
      <c r="I57" s="33"/>
      <c r="J57" s="33"/>
      <c r="K57" s="33"/>
      <c r="L57" s="33"/>
      <c r="M57" s="33"/>
      <c r="N57" s="33"/>
      <c r="O57" s="34"/>
      <c r="P57" s="33"/>
      <c r="Q57" s="33"/>
      <c r="R57" s="1"/>
      <c r="S57" s="1"/>
      <c r="T57" s="1"/>
      <c r="U57" s="1"/>
      <c r="V57" s="1"/>
    </row>
    <row r="58" spans="2:22" x14ac:dyDescent="0.4">
      <c r="B58" s="1">
        <v>2018</v>
      </c>
      <c r="C58" s="32">
        <f>56%/(56%+21%)</f>
        <v>0.72727272727272729</v>
      </c>
      <c r="D58" s="35">
        <f t="shared" si="20"/>
        <v>6.3470085470085466E-2</v>
      </c>
      <c r="E58" s="33">
        <v>3713</v>
      </c>
      <c r="F58" s="33">
        <v>58500</v>
      </c>
      <c r="G58" s="32"/>
      <c r="H58" s="33"/>
      <c r="I58" s="33"/>
      <c r="J58" s="33"/>
      <c r="K58" s="33"/>
      <c r="L58" s="33"/>
      <c r="M58" s="33"/>
      <c r="N58" s="33"/>
      <c r="O58" s="34"/>
      <c r="P58" s="33"/>
      <c r="Q58" s="33"/>
      <c r="R58" s="1"/>
      <c r="S58" s="1"/>
      <c r="T58" s="1"/>
      <c r="U58" s="1"/>
      <c r="V58" s="1"/>
    </row>
    <row r="59" spans="2:22" x14ac:dyDescent="0.4">
      <c r="B59" s="1">
        <v>2019</v>
      </c>
      <c r="C59" s="32">
        <f t="shared" ref="C59:C61" si="23">56%/(56%+21%)</f>
        <v>0.72727272727272729</v>
      </c>
      <c r="D59" s="35">
        <f t="shared" si="20"/>
        <v>6.6032840667525905E-2</v>
      </c>
      <c r="E59" s="33">
        <v>3945</v>
      </c>
      <c r="F59" s="33">
        <v>59743</v>
      </c>
      <c r="G59" s="32"/>
      <c r="H59" s="33"/>
      <c r="I59" s="33"/>
      <c r="J59" s="33"/>
      <c r="K59" s="33"/>
      <c r="L59" s="33"/>
      <c r="M59" s="33"/>
      <c r="N59" s="33"/>
      <c r="O59" s="34"/>
      <c r="P59" s="33"/>
      <c r="Q59" s="33"/>
      <c r="R59" s="1"/>
      <c r="S59" s="1"/>
      <c r="T59" s="1"/>
      <c r="U59" s="1"/>
      <c r="V59" s="1"/>
    </row>
    <row r="60" spans="2:22" x14ac:dyDescent="0.4">
      <c r="B60" s="1">
        <v>2020</v>
      </c>
      <c r="C60" s="32">
        <f t="shared" si="23"/>
        <v>0.72727272727272729</v>
      </c>
      <c r="D60" s="35">
        <f t="shared" si="20"/>
        <v>6.9482379588301918E-2</v>
      </c>
      <c r="E60" s="33">
        <v>3129</v>
      </c>
      <c r="F60" s="33">
        <v>45033</v>
      </c>
      <c r="G60" s="34"/>
      <c r="H60" s="33"/>
      <c r="I60" s="33"/>
      <c r="J60" s="33"/>
      <c r="K60" s="33"/>
      <c r="L60" s="33"/>
      <c r="M60" s="33"/>
      <c r="N60" s="33"/>
      <c r="O60" s="34"/>
      <c r="P60" s="33"/>
      <c r="Q60" s="33"/>
      <c r="R60" s="1"/>
      <c r="S60" s="1"/>
      <c r="T60" s="1"/>
      <c r="U60" s="1"/>
      <c r="V60" s="1"/>
    </row>
    <row r="61" spans="2:22" x14ac:dyDescent="0.4">
      <c r="B61" s="1">
        <v>2021</v>
      </c>
      <c r="C61" s="32">
        <f t="shared" si="23"/>
        <v>0.72727272727272729</v>
      </c>
      <c r="D61" s="35">
        <f t="shared" si="20"/>
        <v>5.0846702317290556E-2</v>
      </c>
      <c r="E61" s="33">
        <v>2282</v>
      </c>
      <c r="F61" s="33">
        <v>44880</v>
      </c>
      <c r="G61" s="34"/>
      <c r="H61" s="33"/>
      <c r="I61" s="33"/>
      <c r="J61" s="33"/>
      <c r="K61" s="33"/>
      <c r="L61" s="33"/>
      <c r="M61" s="33"/>
      <c r="N61" s="33"/>
      <c r="O61" s="34"/>
      <c r="P61" s="33"/>
      <c r="Q61" s="33"/>
      <c r="R61" s="1"/>
      <c r="S61" s="1"/>
      <c r="T61" s="1"/>
      <c r="U61" s="1"/>
      <c r="V61" s="1"/>
    </row>
    <row r="62" spans="2:22" x14ac:dyDescent="0.4">
      <c r="B62" s="1">
        <v>2022</v>
      </c>
      <c r="C62" s="32">
        <f>C61</f>
        <v>0.72727272727272729</v>
      </c>
      <c r="D62" s="35">
        <f t="shared" si="20"/>
        <v>5.8978230166074126E-2</v>
      </c>
      <c r="E62" s="33">
        <v>2422</v>
      </c>
      <c r="F62" s="33">
        <v>41066</v>
      </c>
      <c r="G62" s="34"/>
      <c r="H62" s="33"/>
      <c r="I62" s="33"/>
      <c r="J62" s="33"/>
      <c r="K62" s="33"/>
      <c r="L62" s="33"/>
      <c r="M62" s="33"/>
      <c r="N62" s="33"/>
      <c r="O62" s="34"/>
      <c r="P62" s="33"/>
      <c r="Q62" s="33"/>
      <c r="R62" s="1"/>
      <c r="S62" s="1"/>
      <c r="T62" s="1"/>
      <c r="U62" s="1"/>
      <c r="V62" s="1"/>
    </row>
    <row r="63" spans="2:22" x14ac:dyDescent="0.4">
      <c r="B63" s="1">
        <v>2023</v>
      </c>
      <c r="C63" s="32">
        <f t="shared" ref="C63:C66" si="24">C62</f>
        <v>0.72727272727272729</v>
      </c>
      <c r="D63" s="35">
        <f t="shared" si="20"/>
        <v>8.26561271198403E-2</v>
      </c>
      <c r="E63" s="33">
        <v>4099</v>
      </c>
      <c r="F63" s="33">
        <v>49591</v>
      </c>
      <c r="G63" s="34"/>
      <c r="H63" s="33"/>
      <c r="I63" s="33"/>
      <c r="J63" s="33"/>
      <c r="K63" s="33"/>
      <c r="L63" s="33"/>
      <c r="M63" s="33"/>
      <c r="N63" s="33"/>
      <c r="O63" s="34"/>
      <c r="P63" s="33"/>
      <c r="Q63" s="33"/>
      <c r="R63" s="1"/>
      <c r="S63" s="1"/>
      <c r="T63" s="1"/>
      <c r="U63" s="1"/>
      <c r="V63" s="1"/>
    </row>
    <row r="64" spans="2:22" x14ac:dyDescent="0.4">
      <c r="B64" s="1">
        <v>2024</v>
      </c>
      <c r="C64" s="32">
        <f t="shared" si="24"/>
        <v>0.72727272727272729</v>
      </c>
      <c r="D64" s="35">
        <f t="shared" si="20"/>
        <v>8.4541179892384508E-2</v>
      </c>
      <c r="E64" s="33">
        <v>5232</v>
      </c>
      <c r="F64" s="33">
        <v>61887</v>
      </c>
      <c r="G64" s="34"/>
      <c r="H64" s="33"/>
      <c r="I64" s="33"/>
      <c r="J64" s="33"/>
      <c r="K64" s="33"/>
      <c r="L64" s="33"/>
      <c r="M64" s="33"/>
      <c r="N64" s="33"/>
      <c r="O64" s="34"/>
      <c r="P64" s="33"/>
      <c r="Q64" s="33"/>
      <c r="R64" s="1"/>
      <c r="S64" s="1"/>
      <c r="T64" s="1"/>
      <c r="U64" s="1"/>
      <c r="V64" s="1"/>
    </row>
    <row r="65" spans="2:22" x14ac:dyDescent="0.4">
      <c r="B65" s="1">
        <v>2025</v>
      </c>
      <c r="C65" s="32">
        <f t="shared" si="24"/>
        <v>0.72727272727272729</v>
      </c>
      <c r="D65" s="32">
        <f>D64</f>
        <v>8.4541179892384508E-2</v>
      </c>
      <c r="E65" s="33"/>
      <c r="F65" s="33"/>
      <c r="G65" s="34"/>
      <c r="H65" s="33"/>
      <c r="I65" s="33"/>
      <c r="J65" s="33"/>
      <c r="K65" s="33"/>
      <c r="L65" s="33"/>
      <c r="M65" s="33"/>
      <c r="N65" s="33"/>
      <c r="O65" s="34"/>
      <c r="P65" s="33"/>
      <c r="Q65" s="33"/>
      <c r="R65" s="1"/>
      <c r="S65" s="1"/>
      <c r="T65" s="1"/>
      <c r="U65" s="1"/>
      <c r="V65" s="1"/>
    </row>
    <row r="66" spans="2:22" x14ac:dyDescent="0.4">
      <c r="B66" s="1">
        <v>2026</v>
      </c>
      <c r="C66" s="32">
        <f t="shared" si="24"/>
        <v>0.72727272727272729</v>
      </c>
      <c r="D66" s="32">
        <f>D65</f>
        <v>8.4541179892384508E-2</v>
      </c>
      <c r="E66" s="33"/>
      <c r="F66" s="33"/>
      <c r="G66" s="34"/>
      <c r="H66" s="33"/>
      <c r="I66" s="33"/>
      <c r="J66" s="33"/>
      <c r="K66" s="33"/>
      <c r="L66" s="33"/>
      <c r="M66" s="33"/>
      <c r="N66" s="33"/>
      <c r="O66" s="34"/>
      <c r="P66" s="33"/>
      <c r="Q66" s="33"/>
      <c r="R66" s="1"/>
      <c r="S66" s="1"/>
      <c r="T66" s="1"/>
      <c r="U66" s="1"/>
      <c r="V66" s="1"/>
    </row>
  </sheetData>
  <mergeCells count="8">
    <mergeCell ref="C2:C3"/>
    <mergeCell ref="R3:V3"/>
    <mergeCell ref="O2:V2"/>
    <mergeCell ref="J3:N3"/>
    <mergeCell ref="G2:N2"/>
    <mergeCell ref="G3:I3"/>
    <mergeCell ref="O3:Q3"/>
    <mergeCell ref="D2:F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CE6D-2F57-734E-BB57-29497C95E54E}">
  <sheetPr>
    <tabColor theme="3"/>
  </sheetPr>
  <dimension ref="B2:S65"/>
  <sheetViews>
    <sheetView zoomScale="32" workbookViewId="0">
      <pane xSplit="2" ySplit="3" topLeftCell="C5" activePane="bottomRight" state="frozen"/>
      <selection pane="topRight" activeCell="C1" sqref="C1"/>
      <selection pane="bottomLeft" activeCell="A4" sqref="A4"/>
      <selection pane="bottomRight" activeCell="L60" sqref="L60"/>
    </sheetView>
  </sheetViews>
  <sheetFormatPr baseColWidth="10" defaultColWidth="11" defaultRowHeight="14.5" x14ac:dyDescent="0.4"/>
  <cols>
    <col min="1" max="8" width="11" style="2"/>
    <col min="9" max="9" width="19.69140625" style="2" customWidth="1"/>
    <col min="10" max="16" width="11" style="2"/>
    <col min="17" max="17" width="11.69140625" style="2" customWidth="1"/>
    <col min="18" max="16384" width="11" style="2"/>
  </cols>
  <sheetData>
    <row r="2" spans="2:17" x14ac:dyDescent="0.4">
      <c r="B2" s="13"/>
      <c r="C2" s="13" t="s">
        <v>16</v>
      </c>
      <c r="D2" s="121" t="s">
        <v>292</v>
      </c>
      <c r="E2" s="121"/>
      <c r="F2" s="121"/>
      <c r="G2" s="123" t="s">
        <v>4</v>
      </c>
      <c r="H2" s="124"/>
      <c r="I2" s="124"/>
      <c r="J2" s="124"/>
      <c r="K2" s="125"/>
      <c r="L2" s="96" t="s">
        <v>7</v>
      </c>
      <c r="M2" s="96"/>
      <c r="N2" s="151"/>
      <c r="P2" s="96" t="s">
        <v>295</v>
      </c>
      <c r="Q2" s="96"/>
    </row>
    <row r="3" spans="2:17" ht="29" x14ac:dyDescent="0.4">
      <c r="B3" s="50" t="s">
        <v>18</v>
      </c>
      <c r="C3" s="8" t="s">
        <v>288</v>
      </c>
      <c r="D3" s="9" t="s">
        <v>17</v>
      </c>
      <c r="E3" s="9" t="s">
        <v>19</v>
      </c>
      <c r="F3" s="9" t="s">
        <v>294</v>
      </c>
      <c r="G3" s="8" t="s">
        <v>17</v>
      </c>
      <c r="H3" s="8" t="s">
        <v>19</v>
      </c>
      <c r="I3" s="8" t="s">
        <v>294</v>
      </c>
      <c r="J3" s="8" t="s">
        <v>20</v>
      </c>
      <c r="K3" s="8" t="s">
        <v>21</v>
      </c>
      <c r="L3" s="8" t="s">
        <v>17</v>
      </c>
      <c r="M3" s="88" t="s">
        <v>19</v>
      </c>
      <c r="N3" s="8" t="s">
        <v>20</v>
      </c>
      <c r="P3" s="8" t="s">
        <v>96</v>
      </c>
      <c r="Q3" s="8" t="s">
        <v>296</v>
      </c>
    </row>
    <row r="4" spans="2:17" x14ac:dyDescent="0.4">
      <c r="B4" s="1">
        <v>1965</v>
      </c>
      <c r="C4" s="5">
        <v>19.781830022793901</v>
      </c>
      <c r="D4" s="4">
        <f t="shared" ref="D4:D35" si="0">SUM(G4,L4)</f>
        <v>11.631009866829224</v>
      </c>
      <c r="E4" s="4">
        <f t="shared" ref="E4:E35" si="1">SUM(H4,M4)</f>
        <v>4.0551387760837985</v>
      </c>
      <c r="F4" s="4">
        <f t="shared" ref="F4:F35" si="2">SUM(J4,N4,K4)</f>
        <v>7.5758710907454256</v>
      </c>
      <c r="G4" s="5">
        <f t="shared" ref="G4:G35" si="3">H4+I4</f>
        <v>0.41414093607107155</v>
      </c>
      <c r="H4" s="5">
        <f>(Wohngeld!G4+KdU!G5+KdU!J5)*100/C4</f>
        <v>5.1874007833370296E-2</v>
      </c>
      <c r="I4" s="5">
        <f t="shared" ref="I4:I35" si="4">SUM(J4,K4)</f>
        <v>0.36226692823770124</v>
      </c>
      <c r="J4" s="5">
        <f>(Wohngeld!H4)*100/C4</f>
        <v>0.36226692823770124</v>
      </c>
      <c r="K4" s="5">
        <f>(KdU!H5+KdU!K5)*100/C4</f>
        <v>0</v>
      </c>
      <c r="L4" s="5">
        <f t="shared" ref="L4:L35" si="5">SUM(M4:N4)</f>
        <v>11.216868930758153</v>
      </c>
      <c r="M4" s="5">
        <f>(Bund!C5+Mindereinnahmen!D5)*100/C4</f>
        <v>4.0032647682504283</v>
      </c>
      <c r="N4" s="89">
        <f>(Länder!C4+Mindereinnahmen!E5)*100/C4</f>
        <v>7.2136041625077247</v>
      </c>
      <c r="P4" s="21">
        <f t="shared" ref="P4:P35" si="6">E4/D4</f>
        <v>0.34864889829117529</v>
      </c>
      <c r="Q4" s="21">
        <f t="shared" ref="Q4:Q35" si="7">F4/D4</f>
        <v>0.65135110170882471</v>
      </c>
    </row>
    <row r="5" spans="2:17" x14ac:dyDescent="0.4">
      <c r="B5" s="1">
        <v>1966</v>
      </c>
      <c r="C5" s="5">
        <v>20.514490394008501</v>
      </c>
      <c r="D5" s="4">
        <f t="shared" si="0"/>
        <v>13.983135170869875</v>
      </c>
      <c r="E5" s="4">
        <f t="shared" si="1"/>
        <v>5.068495155996362</v>
      </c>
      <c r="F5" s="4">
        <f t="shared" si="2"/>
        <v>8.9146400148735143</v>
      </c>
      <c r="G5" s="5">
        <f t="shared" si="3"/>
        <v>0.96770778841183569</v>
      </c>
      <c r="H5" s="5">
        <f>(Wohngeld!G5+KdU!G6+KdU!J6)*100/C5</f>
        <v>0.24923450272279118</v>
      </c>
      <c r="I5" s="5">
        <f t="shared" si="4"/>
        <v>0.71847328568904445</v>
      </c>
      <c r="J5" s="5">
        <f>(Wohngeld!H5)*100/C5</f>
        <v>0.71847328568904445</v>
      </c>
      <c r="K5" s="5">
        <f>(KdU!H6+KdU!K6)*100/C5</f>
        <v>0</v>
      </c>
      <c r="L5" s="5">
        <f t="shared" si="5"/>
        <v>13.015427382458039</v>
      </c>
      <c r="M5" s="5">
        <f>(Bund!C6+Mindereinnahmen!D6)*100/C5</f>
        <v>4.8192606532735711</v>
      </c>
      <c r="N5" s="5">
        <f>(Länder!C5+Mindereinnahmen!E6)*100/C5</f>
        <v>8.1961667291844691</v>
      </c>
      <c r="P5" s="21">
        <f t="shared" si="6"/>
        <v>0.36247201318308192</v>
      </c>
      <c r="Q5" s="21">
        <f t="shared" si="7"/>
        <v>0.63752798681691814</v>
      </c>
    </row>
    <row r="6" spans="2:17" x14ac:dyDescent="0.4">
      <c r="B6" s="1">
        <v>1967</v>
      </c>
      <c r="C6" s="5">
        <v>20.7587105177467</v>
      </c>
      <c r="D6" s="4">
        <f t="shared" si="0"/>
        <v>13.605468627325935</v>
      </c>
      <c r="E6" s="4">
        <f t="shared" si="1"/>
        <v>5.239096906152767</v>
      </c>
      <c r="F6" s="4">
        <f t="shared" si="2"/>
        <v>8.3663717211731701</v>
      </c>
      <c r="G6" s="5">
        <f t="shared" si="3"/>
        <v>1.059657656520729</v>
      </c>
      <c r="H6" s="5">
        <f>(Wohngeld!G6+KdU!G7+KdU!J7)*100/C6</f>
        <v>0.52955001402042445</v>
      </c>
      <c r="I6" s="5">
        <f t="shared" si="4"/>
        <v>0.53010764250030462</v>
      </c>
      <c r="J6" s="5">
        <f>(Wohngeld!H6)*100/C6</f>
        <v>0.53010764250030462</v>
      </c>
      <c r="K6" s="5">
        <f>(KdU!H7+KdU!K7)*100/C6</f>
        <v>0</v>
      </c>
      <c r="L6" s="5">
        <f t="shared" si="5"/>
        <v>12.545810970805206</v>
      </c>
      <c r="M6" s="5">
        <f>(Bund!C7+Mindereinnahmen!D7)*100/C6</f>
        <v>4.7095468921323427</v>
      </c>
      <c r="N6" s="5">
        <f>(Länder!C6+Mindereinnahmen!E7)*100/C6</f>
        <v>7.8362640786728646</v>
      </c>
      <c r="P6" s="21">
        <f t="shared" si="6"/>
        <v>0.3850728739787978</v>
      </c>
      <c r="Q6" s="21">
        <f t="shared" si="7"/>
        <v>0.61492712602120236</v>
      </c>
    </row>
    <row r="7" spans="2:17" x14ac:dyDescent="0.4">
      <c r="B7" s="1">
        <v>1968</v>
      </c>
      <c r="C7" s="5">
        <v>21.2471507652231</v>
      </c>
      <c r="D7" s="4">
        <f t="shared" si="0"/>
        <v>12.535334369037665</v>
      </c>
      <c r="E7" s="4">
        <f t="shared" si="1"/>
        <v>5.4693308421468867</v>
      </c>
      <c r="F7" s="4">
        <f t="shared" si="2"/>
        <v>7.0660035268907784</v>
      </c>
      <c r="G7" s="5">
        <f t="shared" si="3"/>
        <v>1.2308698589185039</v>
      </c>
      <c r="H7" s="5">
        <f>(Wohngeld!G7+KdU!G8+KdU!J8)*100/C7</f>
        <v>0.68582459714754218</v>
      </c>
      <c r="I7" s="5">
        <f t="shared" si="4"/>
        <v>0.54504526177096169</v>
      </c>
      <c r="J7" s="5">
        <f>(Wohngeld!H7)*100/C7</f>
        <v>0.54504526177096169</v>
      </c>
      <c r="K7" s="5">
        <f>(KdU!H8+KdU!K8)*100/C7</f>
        <v>0</v>
      </c>
      <c r="L7" s="5">
        <f t="shared" si="5"/>
        <v>11.304464510119161</v>
      </c>
      <c r="M7" s="5">
        <f>(Bund!C8+Mindereinnahmen!D8)*100/C7</f>
        <v>4.7835062449993444</v>
      </c>
      <c r="N7" s="5">
        <f>(Länder!C7+Mindereinnahmen!E8)*100/C7</f>
        <v>6.520958265119817</v>
      </c>
      <c r="P7" s="21">
        <f>E7/D7</f>
        <v>0.43631311946940637</v>
      </c>
      <c r="Q7" s="21">
        <f t="shared" si="7"/>
        <v>0.56368688053059357</v>
      </c>
    </row>
    <row r="8" spans="2:17" x14ac:dyDescent="0.4">
      <c r="B8" s="1">
        <v>1969</v>
      </c>
      <c r="C8" s="5">
        <v>22.142624552263101</v>
      </c>
      <c r="D8" s="4">
        <f t="shared" si="0"/>
        <v>11.235328923054199</v>
      </c>
      <c r="E8" s="4">
        <f t="shared" si="1"/>
        <v>4.9152901573906806</v>
      </c>
      <c r="F8" s="4">
        <f t="shared" si="2"/>
        <v>6.3200387656635195</v>
      </c>
      <c r="G8" s="5">
        <f t="shared" si="3"/>
        <v>1.3199061038776683</v>
      </c>
      <c r="H8" s="5">
        <f>(Wohngeld!G8+KdU!G9+KdU!J9)*100/C8</f>
        <v>0.66963446540373583</v>
      </c>
      <c r="I8" s="5">
        <f t="shared" si="4"/>
        <v>0.65027163847393243</v>
      </c>
      <c r="J8" s="5">
        <f>(Wohngeld!H8)*100/C8</f>
        <v>0.65027163847393243</v>
      </c>
      <c r="K8" s="5">
        <f>(KdU!H9+KdU!K9)*100/C8</f>
        <v>0</v>
      </c>
      <c r="L8" s="5">
        <f t="shared" si="5"/>
        <v>9.9154228191765306</v>
      </c>
      <c r="M8" s="5">
        <f>(Bund!C9+Mindereinnahmen!D9)*100/C8</f>
        <v>4.2456556919869444</v>
      </c>
      <c r="N8" s="5">
        <f>(Länder!C8+Mindereinnahmen!E9)*100/C8</f>
        <v>5.6697671271895871</v>
      </c>
      <c r="P8" s="21">
        <f t="shared" si="6"/>
        <v>0.4374852032417858</v>
      </c>
      <c r="Q8" s="21">
        <f t="shared" si="7"/>
        <v>0.56251479675821425</v>
      </c>
    </row>
    <row r="9" spans="2:17" x14ac:dyDescent="0.4">
      <c r="B9" s="1">
        <v>1970</v>
      </c>
      <c r="C9" s="5">
        <v>23.852165418430499</v>
      </c>
      <c r="D9" s="4">
        <f t="shared" si="0"/>
        <v>11.993401413858635</v>
      </c>
      <c r="E9" s="4">
        <f t="shared" si="1"/>
        <v>5.5585350590661609</v>
      </c>
      <c r="F9" s="4">
        <f t="shared" si="2"/>
        <v>6.4348663547924749</v>
      </c>
      <c r="G9" s="5">
        <f t="shared" si="3"/>
        <v>1.2840085227645019</v>
      </c>
      <c r="H9" s="5">
        <f>(Wohngeld!G9+KdU!G10+KdU!J10)*100/C9</f>
        <v>1.0289216876910867</v>
      </c>
      <c r="I9" s="5">
        <f t="shared" si="4"/>
        <v>0.25508683507341529</v>
      </c>
      <c r="J9" s="5">
        <f>(Wohngeld!H9)*100/C9</f>
        <v>0.25508683507341529</v>
      </c>
      <c r="K9" s="5">
        <f>(KdU!H10+KdU!K10)*100/C9</f>
        <v>0</v>
      </c>
      <c r="L9" s="5">
        <f t="shared" si="5"/>
        <v>10.709392891094133</v>
      </c>
      <c r="M9" s="5">
        <f>(Bund!C10+Mindereinnahmen!D10)*100/C9</f>
        <v>4.5296133713750741</v>
      </c>
      <c r="N9" s="5">
        <f>(Länder!C9+Mindereinnahmen!E10)*100/C9</f>
        <v>6.1797795197190597</v>
      </c>
      <c r="P9" s="21">
        <f t="shared" si="6"/>
        <v>0.46346610667455468</v>
      </c>
      <c r="Q9" s="21">
        <f t="shared" si="7"/>
        <v>0.53653389332544543</v>
      </c>
    </row>
    <row r="10" spans="2:17" x14ac:dyDescent="0.4">
      <c r="B10" s="1">
        <v>1971</v>
      </c>
      <c r="C10" s="5">
        <v>25.724519700423301</v>
      </c>
      <c r="D10" s="4">
        <f t="shared" si="0"/>
        <v>15.334471421599186</v>
      </c>
      <c r="E10" s="4">
        <f t="shared" si="1"/>
        <v>6.3942988819470443</v>
      </c>
      <c r="F10" s="4">
        <f t="shared" si="2"/>
        <v>8.9401725396521421</v>
      </c>
      <c r="G10" s="5">
        <f t="shared" si="3"/>
        <v>1.6794935129680779</v>
      </c>
      <c r="H10" s="5">
        <f>(Wohngeld!G10+KdU!G11+KdU!J11)*100/C10</f>
        <v>1.3276942800741729</v>
      </c>
      <c r="I10" s="5">
        <f t="shared" si="4"/>
        <v>0.35179923289390497</v>
      </c>
      <c r="J10" s="5">
        <f>(Wohngeld!H10)*100/C10</f>
        <v>0.35179923289390497</v>
      </c>
      <c r="K10" s="5">
        <f>(KdU!H11+KdU!K11)*100/C10</f>
        <v>0</v>
      </c>
      <c r="L10" s="5">
        <f t="shared" si="5"/>
        <v>13.654977908631109</v>
      </c>
      <c r="M10" s="5">
        <f>(Bund!C11+Mindereinnahmen!D11)*100/C10</f>
        <v>5.0666046018728714</v>
      </c>
      <c r="N10" s="5">
        <f>(Länder!C10+Mindereinnahmen!E11)*100/C10</f>
        <v>8.5883733067582373</v>
      </c>
      <c r="P10" s="21">
        <f t="shared" si="6"/>
        <v>0.41698854209871433</v>
      </c>
      <c r="Q10" s="21">
        <f t="shared" si="7"/>
        <v>0.58301145790128561</v>
      </c>
    </row>
    <row r="11" spans="2:17" x14ac:dyDescent="0.4">
      <c r="B11" s="1">
        <v>1972</v>
      </c>
      <c r="C11" s="5">
        <v>26.864213611201599</v>
      </c>
      <c r="D11" s="4">
        <f t="shared" si="0"/>
        <v>17.462656217100108</v>
      </c>
      <c r="E11" s="4">
        <f t="shared" si="1"/>
        <v>7.3769787576815702</v>
      </c>
      <c r="F11" s="4">
        <f t="shared" si="2"/>
        <v>10.085677459418536</v>
      </c>
      <c r="G11" s="5">
        <f t="shared" si="3"/>
        <v>2.2515391822335649</v>
      </c>
      <c r="H11" s="5">
        <f>(Wohngeld!G11+KdU!G12+KdU!J12)*100/C11</f>
        <v>1.2846905731256604</v>
      </c>
      <c r="I11" s="5">
        <f t="shared" si="4"/>
        <v>0.96684860910790438</v>
      </c>
      <c r="J11" s="5">
        <f>(Wohngeld!H11)*100/C11</f>
        <v>0.96684860910790438</v>
      </c>
      <c r="K11" s="5">
        <f>(KdU!H12+KdU!K12)*100/C11</f>
        <v>0</v>
      </c>
      <c r="L11" s="5">
        <f t="shared" si="5"/>
        <v>15.211117034866541</v>
      </c>
      <c r="M11" s="5">
        <f>(Bund!C12+Mindereinnahmen!D12)*100/C11</f>
        <v>6.09228818455591</v>
      </c>
      <c r="N11" s="5">
        <f>(Länder!C11+Mindereinnahmen!E12)*100/C11</f>
        <v>9.1188288503106314</v>
      </c>
      <c r="P11" s="21">
        <f t="shared" si="6"/>
        <v>0.42244310750719283</v>
      </c>
      <c r="Q11" s="21">
        <f t="shared" si="7"/>
        <v>0.57755689249280706</v>
      </c>
    </row>
    <row r="12" spans="2:17" x14ac:dyDescent="0.4">
      <c r="B12" s="1">
        <v>1973</v>
      </c>
      <c r="C12" s="5">
        <v>28.573754477368901</v>
      </c>
      <c r="D12" s="4">
        <f t="shared" si="0"/>
        <v>17.523358355025756</v>
      </c>
      <c r="E12" s="4">
        <f t="shared" si="1"/>
        <v>7.7658914797111969</v>
      </c>
      <c r="F12" s="4">
        <f t="shared" si="2"/>
        <v>9.7574668753145595</v>
      </c>
      <c r="G12" s="5">
        <f t="shared" si="3"/>
        <v>2.0291522898600225</v>
      </c>
      <c r="H12" s="5">
        <f>(Wohngeld!G12+KdU!G13+KdU!J13)*100/C12</f>
        <v>1.0736255501904881</v>
      </c>
      <c r="I12" s="5">
        <f t="shared" si="4"/>
        <v>0.95552673966953428</v>
      </c>
      <c r="J12" s="5">
        <f>(Wohngeld!H12)*100/C12</f>
        <v>0.95552673966953428</v>
      </c>
      <c r="K12" s="5">
        <f>(KdU!H13+KdU!K13)*100/C12</f>
        <v>0</v>
      </c>
      <c r="L12" s="5">
        <f t="shared" si="5"/>
        <v>15.494206065165734</v>
      </c>
      <c r="M12" s="5">
        <f>(Bund!C13+Mindereinnahmen!D13)*100/C12</f>
        <v>6.6922659295207092</v>
      </c>
      <c r="N12" s="5">
        <f>(Länder!C12+Mindereinnahmen!E13)*100/C12</f>
        <v>8.801940135645026</v>
      </c>
      <c r="P12" s="21">
        <f t="shared" si="6"/>
        <v>0.44317369549678326</v>
      </c>
      <c r="Q12" s="21">
        <f t="shared" si="7"/>
        <v>0.5568263045032168</v>
      </c>
    </row>
    <row r="13" spans="2:17" x14ac:dyDescent="0.4">
      <c r="B13" s="1">
        <v>1974</v>
      </c>
      <c r="C13" s="5">
        <v>30.6089221751872</v>
      </c>
      <c r="D13" s="4">
        <f t="shared" si="0"/>
        <v>16.798559266507226</v>
      </c>
      <c r="E13" s="4">
        <f t="shared" si="1"/>
        <v>7.8955700746736444</v>
      </c>
      <c r="F13" s="4">
        <f t="shared" si="2"/>
        <v>8.90298919183358</v>
      </c>
      <c r="G13" s="5">
        <f t="shared" si="3"/>
        <v>2.4833709757113542</v>
      </c>
      <c r="H13" s="5">
        <f>(Wohngeld!G13+KdU!G14+KdU!J14)*100/C13</f>
        <v>1.1859850326372849</v>
      </c>
      <c r="I13" s="5">
        <f t="shared" si="4"/>
        <v>1.2973859430740691</v>
      </c>
      <c r="J13" s="5">
        <f>(Wohngeld!H13)*100/C13</f>
        <v>1.2973859430740691</v>
      </c>
      <c r="K13" s="5">
        <f>(KdU!H14+KdU!K14)*100/C13</f>
        <v>0</v>
      </c>
      <c r="L13" s="5">
        <f t="shared" si="5"/>
        <v>14.31518829079587</v>
      </c>
      <c r="M13" s="5">
        <f>(Bund!C14+Mindereinnahmen!D14)*100/C13</f>
        <v>6.7095850420363599</v>
      </c>
      <c r="N13" s="5">
        <f>(Länder!C13+Mindereinnahmen!E14)*100/C13</f>
        <v>7.6056032487595111</v>
      </c>
      <c r="P13" s="21">
        <f t="shared" si="6"/>
        <v>0.47001471670345807</v>
      </c>
      <c r="Q13" s="21">
        <f t="shared" si="7"/>
        <v>0.52998528329654182</v>
      </c>
    </row>
    <row r="14" spans="2:17" x14ac:dyDescent="0.4">
      <c r="B14" s="1">
        <v>1975</v>
      </c>
      <c r="C14" s="5">
        <v>32.318463041354597</v>
      </c>
      <c r="D14" s="4">
        <f t="shared" si="0"/>
        <v>17.567634816947397</v>
      </c>
      <c r="E14" s="4">
        <f t="shared" si="1"/>
        <v>8.100216763287742</v>
      </c>
      <c r="F14" s="4">
        <f t="shared" si="2"/>
        <v>9.4674180536596531</v>
      </c>
      <c r="G14" s="5">
        <f t="shared" si="3"/>
        <v>2.5992587990402818</v>
      </c>
      <c r="H14" s="5">
        <f>(Wohngeld!G14+KdU!G15+KdU!J15)*100/C14</f>
        <v>1.3289158573390565</v>
      </c>
      <c r="I14" s="5">
        <f t="shared" si="4"/>
        <v>1.2703429417012251</v>
      </c>
      <c r="J14" s="5">
        <f>(Wohngeld!H14)*100/C14</f>
        <v>1.2703429417012251</v>
      </c>
      <c r="K14" s="5">
        <f>(KdU!H15+KdU!K15)*100/C14</f>
        <v>0</v>
      </c>
      <c r="L14" s="5">
        <f t="shared" si="5"/>
        <v>14.968376017907113</v>
      </c>
      <c r="M14" s="5">
        <f>(Bund!C15+Mindereinnahmen!D15)*100/C14</f>
        <v>6.7713009059486851</v>
      </c>
      <c r="N14" s="5">
        <f>(Länder!C14+Mindereinnahmen!E15)*100/C14</f>
        <v>8.1970751119584282</v>
      </c>
      <c r="P14" s="21">
        <f t="shared" si="6"/>
        <v>0.46108749684809641</v>
      </c>
      <c r="Q14" s="21">
        <f t="shared" si="7"/>
        <v>0.53891250315190342</v>
      </c>
    </row>
    <row r="15" spans="2:17" x14ac:dyDescent="0.4">
      <c r="B15" s="1">
        <v>1976</v>
      </c>
      <c r="C15" s="5">
        <v>33.458156952132903</v>
      </c>
      <c r="D15" s="4">
        <f t="shared" si="0"/>
        <v>17.119059315493594</v>
      </c>
      <c r="E15" s="4">
        <f t="shared" si="1"/>
        <v>8.3525413128504962</v>
      </c>
      <c r="F15" s="4">
        <f t="shared" si="2"/>
        <v>8.7665180026430995</v>
      </c>
      <c r="G15" s="5">
        <f t="shared" si="3"/>
        <v>2.4686137547244238</v>
      </c>
      <c r="H15" s="5">
        <f>(Wohngeld!G15+KdU!G16+KdU!J16)*100/C15</f>
        <v>1.2225225243044944</v>
      </c>
      <c r="I15" s="5">
        <f t="shared" si="4"/>
        <v>1.2460912304199294</v>
      </c>
      <c r="J15" s="5">
        <f>(Wohngeld!H15)*100/C15</f>
        <v>1.2460912304199294</v>
      </c>
      <c r="K15" s="5">
        <f>(KdU!H16+KdU!K16)*100/C15</f>
        <v>0</v>
      </c>
      <c r="L15" s="5">
        <f t="shared" si="5"/>
        <v>14.650445560769171</v>
      </c>
      <c r="M15" s="5">
        <f>(Bund!C16+Mindereinnahmen!D16)*100/C15</f>
        <v>7.1300187885460016</v>
      </c>
      <c r="N15" s="5">
        <f>(Länder!C15+Mindereinnahmen!E16)*100/C15</f>
        <v>7.5204267722231695</v>
      </c>
      <c r="P15" s="21">
        <f t="shared" si="6"/>
        <v>0.48790889492923445</v>
      </c>
      <c r="Q15" s="21">
        <f t="shared" si="7"/>
        <v>0.51209110507076561</v>
      </c>
    </row>
    <row r="16" spans="2:17" x14ac:dyDescent="0.4">
      <c r="B16" s="1">
        <v>1977</v>
      </c>
      <c r="C16" s="5">
        <v>34.435037447085598</v>
      </c>
      <c r="D16" s="4">
        <f t="shared" si="0"/>
        <v>20.451115509188305</v>
      </c>
      <c r="E16" s="4">
        <f t="shared" si="1"/>
        <v>8.1766522394119132</v>
      </c>
      <c r="F16" s="4">
        <f t="shared" si="2"/>
        <v>12.27446326977639</v>
      </c>
      <c r="G16" s="5">
        <f t="shared" si="3"/>
        <v>2.1869920354141819</v>
      </c>
      <c r="H16" s="5">
        <f>(Wohngeld!G16+KdU!G17+KdU!J17)*100/C16</f>
        <v>1.1878410342533061</v>
      </c>
      <c r="I16" s="5">
        <f t="shared" si="4"/>
        <v>0.99915100116087563</v>
      </c>
      <c r="J16" s="5">
        <f>(Wohngeld!H16)*100/C16</f>
        <v>0.99915100116087563</v>
      </c>
      <c r="K16" s="5">
        <f>(KdU!H17+KdU!K17)*100/C16</f>
        <v>0</v>
      </c>
      <c r="L16" s="5">
        <f t="shared" si="5"/>
        <v>18.264123473774124</v>
      </c>
      <c r="M16" s="5">
        <f>(Bund!C17+Mindereinnahmen!D17)*100/C16</f>
        <v>6.9888112051586075</v>
      </c>
      <c r="N16" s="5">
        <f>(Länder!C16+Mindereinnahmen!E17)*100/C16</f>
        <v>11.275312268615515</v>
      </c>
      <c r="P16" s="21">
        <f t="shared" si="6"/>
        <v>0.39981448619456944</v>
      </c>
      <c r="Q16" s="21">
        <f t="shared" si="7"/>
        <v>0.6001855138054305</v>
      </c>
    </row>
    <row r="17" spans="2:17" x14ac:dyDescent="0.4">
      <c r="B17" s="1">
        <v>1978</v>
      </c>
      <c r="C17" s="5">
        <v>35.656138065776602</v>
      </c>
      <c r="D17" s="4">
        <f t="shared" si="0"/>
        <v>18.181721842881796</v>
      </c>
      <c r="E17" s="4">
        <f t="shared" si="1"/>
        <v>7.3303981327153593</v>
      </c>
      <c r="F17" s="4">
        <f t="shared" si="2"/>
        <v>10.851323710166437</v>
      </c>
      <c r="G17" s="5">
        <f t="shared" si="3"/>
        <v>2.5651921685399222</v>
      </c>
      <c r="H17" s="5">
        <f>(Wohngeld!G17+KdU!G18+KdU!J18)*100/C17</f>
        <v>1.342179009731286</v>
      </c>
      <c r="I17" s="5">
        <f t="shared" si="4"/>
        <v>1.2230131588086361</v>
      </c>
      <c r="J17" s="5">
        <f>(Wohngeld!H17)*100/C17</f>
        <v>1.2230131588086361</v>
      </c>
      <c r="K17" s="5">
        <f>(KdU!H18+KdU!K18)*100/C17</f>
        <v>0</v>
      </c>
      <c r="L17" s="5">
        <f t="shared" si="5"/>
        <v>15.616529674341875</v>
      </c>
      <c r="M17" s="5">
        <f>(Bund!C18+Mindereinnahmen!D18)*100/C17</f>
        <v>5.9882191229840736</v>
      </c>
      <c r="N17" s="5">
        <f>(Länder!C17+Mindereinnahmen!E18)*100/C17</f>
        <v>9.6283105513578011</v>
      </c>
      <c r="P17" s="21">
        <f t="shared" si="6"/>
        <v>0.40317403357401127</v>
      </c>
      <c r="Q17" s="21">
        <f t="shared" si="7"/>
        <v>0.59682596642598873</v>
      </c>
    </row>
    <row r="18" spans="2:17" x14ac:dyDescent="0.4">
      <c r="B18" s="1">
        <v>1979</v>
      </c>
      <c r="C18" s="5">
        <v>37.2028655161185</v>
      </c>
      <c r="D18" s="4">
        <f t="shared" si="0"/>
        <v>20.658655263641972</v>
      </c>
      <c r="E18" s="4">
        <f t="shared" si="1"/>
        <v>7.6654547296294737</v>
      </c>
      <c r="F18" s="4">
        <f t="shared" si="2"/>
        <v>12.993200534012496</v>
      </c>
      <c r="G18" s="5">
        <f t="shared" si="3"/>
        <v>2.551738599620319</v>
      </c>
      <c r="H18" s="5">
        <f>(Wohngeld!G18+KdU!G19+KdU!J19)*100/C18</f>
        <v>1.3468479823286796</v>
      </c>
      <c r="I18" s="5">
        <f t="shared" si="4"/>
        <v>1.2048906172916396</v>
      </c>
      <c r="J18" s="5">
        <f>(Wohngeld!H18)*100/C18</f>
        <v>1.2048906172916396</v>
      </c>
      <c r="K18" s="5">
        <f>(KdU!H19+KdU!K19)*100/C18</f>
        <v>0</v>
      </c>
      <c r="L18" s="5">
        <f t="shared" si="5"/>
        <v>18.106916664021654</v>
      </c>
      <c r="M18" s="5">
        <f>(Bund!C19+Mindereinnahmen!D19)*100/C18</f>
        <v>6.3186067473007945</v>
      </c>
      <c r="N18" s="5">
        <f>(Länder!C18+Mindereinnahmen!E19)*100/C18</f>
        <v>11.788309916720857</v>
      </c>
      <c r="P18" s="21">
        <f t="shared" si="6"/>
        <v>0.37105293794800998</v>
      </c>
      <c r="Q18" s="21">
        <f t="shared" si="7"/>
        <v>0.62894706205198991</v>
      </c>
    </row>
    <row r="19" spans="2:17" x14ac:dyDescent="0.4">
      <c r="B19" s="1">
        <v>1980</v>
      </c>
      <c r="C19" s="5">
        <v>39.238033213936802</v>
      </c>
      <c r="D19" s="4">
        <f t="shared" si="0"/>
        <v>20.401946511528696</v>
      </c>
      <c r="E19" s="4">
        <f t="shared" si="1"/>
        <v>7.4159607355839663</v>
      </c>
      <c r="F19" s="4">
        <f t="shared" si="2"/>
        <v>12.98598577594473</v>
      </c>
      <c r="G19" s="5">
        <f t="shared" si="3"/>
        <v>2.3904548331222877</v>
      </c>
      <c r="H19" s="5">
        <f>(Wohngeld!G19+KdU!G20+KdU!J20)*100/C19</f>
        <v>1.2118381339857569</v>
      </c>
      <c r="I19" s="5">
        <f t="shared" si="4"/>
        <v>1.1786166991365308</v>
      </c>
      <c r="J19" s="5">
        <f>(Wohngeld!H19)*100/C19</f>
        <v>1.1786166991365308</v>
      </c>
      <c r="K19" s="5">
        <f>(KdU!H20+KdU!K20)*100/C19</f>
        <v>0</v>
      </c>
      <c r="L19" s="5">
        <f t="shared" si="5"/>
        <v>18.011491678406408</v>
      </c>
      <c r="M19" s="5">
        <f>(Bund!C20+Mindereinnahmen!D20)*100/C19</f>
        <v>6.2041226015982094</v>
      </c>
      <c r="N19" s="5">
        <f>(Länder!C19+Mindereinnahmen!E20)*100/C19</f>
        <v>11.807369076808198</v>
      </c>
      <c r="P19" s="21">
        <f t="shared" si="6"/>
        <v>0.36349280356133512</v>
      </c>
      <c r="Q19" s="21">
        <f t="shared" si="7"/>
        <v>0.63650719643866494</v>
      </c>
    </row>
    <row r="20" spans="2:17" x14ac:dyDescent="0.4">
      <c r="B20" s="1">
        <v>1981</v>
      </c>
      <c r="C20" s="5">
        <v>40.866167372191498</v>
      </c>
      <c r="D20" s="4">
        <f t="shared" si="0"/>
        <v>19.037284629349589</v>
      </c>
      <c r="E20" s="4">
        <f t="shared" si="1"/>
        <v>8.2786506937996496</v>
      </c>
      <c r="F20" s="4">
        <f t="shared" si="2"/>
        <v>10.758633935549939</v>
      </c>
      <c r="G20" s="5">
        <f t="shared" si="3"/>
        <v>3.0434293744681957</v>
      </c>
      <c r="H20" s="5">
        <f>(Wohngeld!G20+KdU!G21+KdU!J21)*100/C20</f>
        <v>1.3762510787800353</v>
      </c>
      <c r="I20" s="5">
        <f t="shared" si="4"/>
        <v>1.6671782956881602</v>
      </c>
      <c r="J20" s="5">
        <f>(Wohngeld!H20)*100/C20</f>
        <v>1.6671782956881602</v>
      </c>
      <c r="K20" s="5">
        <f>(KdU!H21+KdU!K21)*100/C20</f>
        <v>0</v>
      </c>
      <c r="L20" s="5">
        <f t="shared" si="5"/>
        <v>15.993855254881394</v>
      </c>
      <c r="M20" s="5">
        <f>(Bund!C21+Mindereinnahmen!D21)*100/C20</f>
        <v>6.9023996150196147</v>
      </c>
      <c r="N20" s="5">
        <f>(Länder!C20+Mindereinnahmen!E21)*100/C20</f>
        <v>9.0914556398617794</v>
      </c>
      <c r="P20" s="21">
        <f t="shared" si="6"/>
        <v>0.43486510051105387</v>
      </c>
      <c r="Q20" s="21">
        <f t="shared" si="7"/>
        <v>0.56513489948894613</v>
      </c>
    </row>
    <row r="21" spans="2:17" x14ac:dyDescent="0.4">
      <c r="B21" s="1">
        <v>1982</v>
      </c>
      <c r="C21" s="5">
        <v>42.738521654184296</v>
      </c>
      <c r="D21" s="4">
        <f t="shared" si="0"/>
        <v>18.434291831724426</v>
      </c>
      <c r="E21" s="4">
        <f t="shared" si="1"/>
        <v>8.1495794332110378</v>
      </c>
      <c r="F21" s="4">
        <f t="shared" si="2"/>
        <v>10.284712398513388</v>
      </c>
      <c r="G21" s="5">
        <f t="shared" si="3"/>
        <v>3.1903935653575894</v>
      </c>
      <c r="H21" s="5">
        <f>(Wohngeld!G21+KdU!G22+KdU!J22)*100/C21</f>
        <v>1.4762658065276395</v>
      </c>
      <c r="I21" s="5">
        <f t="shared" si="4"/>
        <v>1.7141277588299502</v>
      </c>
      <c r="J21" s="5">
        <f>(Wohngeld!H21)*100/C21</f>
        <v>1.7141277588299502</v>
      </c>
      <c r="K21" s="5">
        <f>(KdU!H22+KdU!K22)*100/C21</f>
        <v>0</v>
      </c>
      <c r="L21" s="5">
        <f t="shared" si="5"/>
        <v>15.243898266366838</v>
      </c>
      <c r="M21" s="5">
        <f>(Bund!C22+Mindereinnahmen!D22)*100/C21</f>
        <v>6.6733136266833988</v>
      </c>
      <c r="N21" s="5">
        <f>(Länder!C21+Mindereinnahmen!E22)*100/C21</f>
        <v>8.5705846396834389</v>
      </c>
      <c r="P21" s="21">
        <f t="shared" si="6"/>
        <v>0.44208801225475064</v>
      </c>
      <c r="Q21" s="21">
        <f t="shared" si="7"/>
        <v>0.5579119877452493</v>
      </c>
    </row>
    <row r="22" spans="2:17" x14ac:dyDescent="0.4">
      <c r="B22" s="1">
        <v>1983</v>
      </c>
      <c r="C22" s="5">
        <v>43.959622272875301</v>
      </c>
      <c r="D22" s="4">
        <f t="shared" si="0"/>
        <v>18.521670906160679</v>
      </c>
      <c r="E22" s="4">
        <f t="shared" si="1"/>
        <v>7.789010216558621</v>
      </c>
      <c r="F22" s="4">
        <f t="shared" si="2"/>
        <v>10.73266068960206</v>
      </c>
      <c r="G22" s="5">
        <f t="shared" si="3"/>
        <v>2.985834277462196</v>
      </c>
      <c r="H22" s="5">
        <f>(Wohngeld!G22+KdU!G23+KdU!J23)*100/C22</f>
        <v>1.5236535933119988</v>
      </c>
      <c r="I22" s="5">
        <f t="shared" si="4"/>
        <v>1.4621806841501972</v>
      </c>
      <c r="J22" s="5">
        <f>(Wohngeld!H22)*100/C22</f>
        <v>1.4621806841501972</v>
      </c>
      <c r="K22" s="5">
        <f>(KdU!H23+KdU!K23)*100/C22</f>
        <v>0</v>
      </c>
      <c r="L22" s="5">
        <f t="shared" si="5"/>
        <v>15.535836628698483</v>
      </c>
      <c r="M22" s="5">
        <f>(Bund!C23+Mindereinnahmen!D23)*100/C22</f>
        <v>6.265356623246622</v>
      </c>
      <c r="N22" s="5">
        <f>(Länder!C22+Mindereinnahmen!E23)*100/C22</f>
        <v>9.2704800054518621</v>
      </c>
      <c r="P22" s="21">
        <f t="shared" si="6"/>
        <v>0.42053496447600958</v>
      </c>
      <c r="Q22" s="21">
        <f t="shared" si="7"/>
        <v>0.57946503552399053</v>
      </c>
    </row>
    <row r="23" spans="2:17" x14ac:dyDescent="0.4">
      <c r="B23" s="1">
        <v>1984</v>
      </c>
      <c r="C23" s="5">
        <v>44.855096059915297</v>
      </c>
      <c r="D23" s="4">
        <f t="shared" si="0"/>
        <v>18.789897312431705</v>
      </c>
      <c r="E23" s="4">
        <f t="shared" si="1"/>
        <v>8.4244147793493056</v>
      </c>
      <c r="F23" s="4">
        <f t="shared" si="2"/>
        <v>10.3654825330824</v>
      </c>
      <c r="G23" s="5">
        <f t="shared" si="3"/>
        <v>2.7704141073577313</v>
      </c>
      <c r="H23" s="5">
        <f>(Wohngeld!G23+KdU!G24+KdU!J24)*100/C23</f>
        <v>1.5217326933938589</v>
      </c>
      <c r="I23" s="5">
        <f t="shared" si="4"/>
        <v>1.2486814139638722</v>
      </c>
      <c r="J23" s="5">
        <f>(Wohngeld!H23)*100/C23</f>
        <v>1.2486814139638722</v>
      </c>
      <c r="K23" s="5">
        <f>(KdU!H24+KdU!K24)*100/C23</f>
        <v>0</v>
      </c>
      <c r="L23" s="5">
        <f t="shared" si="5"/>
        <v>16.019483205073975</v>
      </c>
      <c r="M23" s="5">
        <f>(Bund!C24+Mindereinnahmen!D24)*100/C23</f>
        <v>6.9026820859554459</v>
      </c>
      <c r="N23" s="5">
        <f>(Länder!C23+Mindereinnahmen!E24)*100/C23</f>
        <v>9.1168011191185272</v>
      </c>
      <c r="P23" s="21">
        <f t="shared" si="6"/>
        <v>0.44834810107107792</v>
      </c>
      <c r="Q23" s="21">
        <f t="shared" si="7"/>
        <v>0.55165189892892208</v>
      </c>
    </row>
    <row r="24" spans="2:17" x14ac:dyDescent="0.4">
      <c r="B24" s="1">
        <v>1985</v>
      </c>
      <c r="C24" s="5">
        <v>45.750569846955401</v>
      </c>
      <c r="D24" s="4">
        <f t="shared" si="0"/>
        <v>17.222538934901497</v>
      </c>
      <c r="E24" s="4">
        <f t="shared" si="1"/>
        <v>8.5733919374510617</v>
      </c>
      <c r="F24" s="4">
        <f t="shared" si="2"/>
        <v>8.6491469974504351</v>
      </c>
      <c r="G24" s="5">
        <f t="shared" si="3"/>
        <v>2.7596945676947984</v>
      </c>
      <c r="H24" s="5">
        <f>(Wohngeld!G24+KdU!G25+KdU!J25)*100/C24</f>
        <v>1.6562297922573774</v>
      </c>
      <c r="I24" s="5">
        <f t="shared" si="4"/>
        <v>1.1034647754374212</v>
      </c>
      <c r="J24" s="5">
        <f>(Wohngeld!H24)*100/C24</f>
        <v>1.1034647754374212</v>
      </c>
      <c r="K24" s="5">
        <f>(KdU!H25+KdU!K25)*100/C24</f>
        <v>0</v>
      </c>
      <c r="L24" s="5">
        <f t="shared" si="5"/>
        <v>14.462844367206698</v>
      </c>
      <c r="M24" s="5">
        <f>(Bund!C25+Mindereinnahmen!D25)*100/C24</f>
        <v>6.917162145193684</v>
      </c>
      <c r="N24" s="5">
        <f>(Länder!C24+Mindereinnahmen!E25)*100/C24</f>
        <v>7.5456822220130135</v>
      </c>
      <c r="P24" s="21">
        <f t="shared" si="6"/>
        <v>0.49780069999302323</v>
      </c>
      <c r="Q24" s="21">
        <f t="shared" si="7"/>
        <v>0.50219930000697677</v>
      </c>
    </row>
    <row r="25" spans="2:17" x14ac:dyDescent="0.4">
      <c r="B25" s="1">
        <v>1986</v>
      </c>
      <c r="C25" s="5">
        <v>47.134483881471802</v>
      </c>
      <c r="D25" s="4">
        <f t="shared" si="0"/>
        <v>18.718195580836284</v>
      </c>
      <c r="E25" s="4">
        <f t="shared" si="1"/>
        <v>8.6266195402140262</v>
      </c>
      <c r="F25" s="4">
        <f t="shared" si="2"/>
        <v>10.091576040622257</v>
      </c>
      <c r="G25" s="5">
        <f t="shared" si="3"/>
        <v>3.6652072651450309</v>
      </c>
      <c r="H25" s="5">
        <f>(Wohngeld!G25+KdU!G26+KdU!J26)*100/C25</f>
        <v>1.8527550556810559</v>
      </c>
      <c r="I25" s="5">
        <f t="shared" si="4"/>
        <v>1.812452209463975</v>
      </c>
      <c r="J25" s="5">
        <f>(Wohngeld!H25)*100/C25</f>
        <v>1.812452209463975</v>
      </c>
      <c r="K25" s="5">
        <f>(KdU!H26+KdU!K26)*100/C25</f>
        <v>0</v>
      </c>
      <c r="L25" s="5">
        <f t="shared" si="5"/>
        <v>15.052988315691252</v>
      </c>
      <c r="M25" s="5">
        <f>(Bund!C26+Mindereinnahmen!D26)*100/C25</f>
        <v>6.7738644845329699</v>
      </c>
      <c r="N25" s="5">
        <f>(Länder!C25+Mindereinnahmen!E26)*100/C25</f>
        <v>8.279123831158282</v>
      </c>
      <c r="P25" s="21">
        <f t="shared" si="6"/>
        <v>0.46086811642495989</v>
      </c>
      <c r="Q25" s="21">
        <f t="shared" si="7"/>
        <v>0.53913188357504005</v>
      </c>
    </row>
    <row r="26" spans="2:17" x14ac:dyDescent="0.4">
      <c r="B26" s="1">
        <v>1987</v>
      </c>
      <c r="C26" s="5">
        <v>47.785737544773703</v>
      </c>
      <c r="D26" s="4">
        <f t="shared" si="0"/>
        <v>18.652698142392971</v>
      </c>
      <c r="E26" s="4">
        <f t="shared" si="1"/>
        <v>8.8018472374660099</v>
      </c>
      <c r="F26" s="4">
        <f t="shared" si="2"/>
        <v>9.8508509049269612</v>
      </c>
      <c r="G26" s="5">
        <f t="shared" si="3"/>
        <v>3.6391810919280054</v>
      </c>
      <c r="H26" s="5">
        <f>(Wohngeld!G26+KdU!G27+KdU!J27)*100/C26</f>
        <v>2.1634743689162192</v>
      </c>
      <c r="I26" s="5">
        <f t="shared" si="4"/>
        <v>1.4757067230117864</v>
      </c>
      <c r="J26" s="5">
        <f>(Wohngeld!H26)*100/C26</f>
        <v>1.4757067230117864</v>
      </c>
      <c r="K26" s="5">
        <f>(KdU!H27+KdU!K27)*100/C26</f>
        <v>0</v>
      </c>
      <c r="L26" s="5">
        <f t="shared" si="5"/>
        <v>15.013517050464966</v>
      </c>
      <c r="M26" s="5">
        <f>(Bund!C27+Mindereinnahmen!D27)*100/C26</f>
        <v>6.6383728685497916</v>
      </c>
      <c r="N26" s="5">
        <f>(Länder!C26+Mindereinnahmen!E27)*100/C26</f>
        <v>8.3751441819151751</v>
      </c>
      <c r="P26" s="21">
        <f t="shared" si="6"/>
        <v>0.47188064537760288</v>
      </c>
      <c r="Q26" s="21">
        <f t="shared" si="7"/>
        <v>0.52811935462239712</v>
      </c>
    </row>
    <row r="27" spans="2:17" x14ac:dyDescent="0.4">
      <c r="B27" s="1">
        <v>1988</v>
      </c>
      <c r="C27" s="5">
        <v>48.518397915988302</v>
      </c>
      <c r="D27" s="4">
        <f t="shared" si="0"/>
        <v>17.48939099197041</v>
      </c>
      <c r="E27" s="4">
        <f t="shared" si="1"/>
        <v>8.3853267362725887</v>
      </c>
      <c r="F27" s="4">
        <f t="shared" si="2"/>
        <v>9.1040642556978213</v>
      </c>
      <c r="G27" s="5">
        <f t="shared" si="3"/>
        <v>3.9017715714302019</v>
      </c>
      <c r="H27" s="5">
        <f>(Wohngeld!G27+KdU!G28+KdU!J28)*100/C27</f>
        <v>2.2467235884372121</v>
      </c>
      <c r="I27" s="5">
        <f t="shared" si="4"/>
        <v>1.6550479829929898</v>
      </c>
      <c r="J27" s="5">
        <f>(Wohngeld!H27)*100/C27</f>
        <v>1.6550479829929898</v>
      </c>
      <c r="K27" s="5">
        <f>(KdU!H28+KdU!K28)*100/C27</f>
        <v>0</v>
      </c>
      <c r="L27" s="5">
        <f t="shared" si="5"/>
        <v>13.587619420540209</v>
      </c>
      <c r="M27" s="5">
        <f>(Bund!C28+Mindereinnahmen!D28)*100/C27</f>
        <v>6.1386031478353775</v>
      </c>
      <c r="N27" s="5">
        <f>(Länder!C27+Mindereinnahmen!E28)*100/C27</f>
        <v>7.4490162727048315</v>
      </c>
      <c r="P27" s="21">
        <f t="shared" si="6"/>
        <v>0.47945218562055097</v>
      </c>
      <c r="Q27" s="21">
        <f t="shared" si="7"/>
        <v>0.52054781437944908</v>
      </c>
    </row>
    <row r="28" spans="2:17" x14ac:dyDescent="0.4">
      <c r="B28" s="1">
        <v>1989</v>
      </c>
      <c r="C28" s="5">
        <v>49.983718658417402</v>
      </c>
      <c r="D28" s="4">
        <f t="shared" si="0"/>
        <v>16.041790516954581</v>
      </c>
      <c r="E28" s="4">
        <f t="shared" si="1"/>
        <v>7.4707453608047825</v>
      </c>
      <c r="F28" s="4">
        <f t="shared" si="2"/>
        <v>8.5710451561497987</v>
      </c>
      <c r="G28" s="5">
        <f t="shared" si="3"/>
        <v>3.7744090287084768</v>
      </c>
      <c r="H28" s="5">
        <f>(Wohngeld!G28+KdU!G29+KdU!J29)*100/C28</f>
        <v>2.1604003905070872</v>
      </c>
      <c r="I28" s="5">
        <f t="shared" si="4"/>
        <v>1.6140086382013894</v>
      </c>
      <c r="J28" s="5">
        <f>(Wohngeld!H28)*100/C28</f>
        <v>1.6140086382013894</v>
      </c>
      <c r="K28" s="5">
        <f>(KdU!H29+KdU!K29)*100/C28</f>
        <v>0</v>
      </c>
      <c r="L28" s="5">
        <f t="shared" si="5"/>
        <v>12.267381488246105</v>
      </c>
      <c r="M28" s="5">
        <f>(Bund!C29+Mindereinnahmen!D29)*100/C28</f>
        <v>5.3103449702976953</v>
      </c>
      <c r="N28" s="5">
        <f>(Länder!C28+Mindereinnahmen!E29)*100/C28</f>
        <v>6.9570365179484099</v>
      </c>
      <c r="P28" s="21">
        <f t="shared" si="6"/>
        <v>0.46570520621803069</v>
      </c>
      <c r="Q28" s="21">
        <f t="shared" si="7"/>
        <v>0.53429479378196931</v>
      </c>
    </row>
    <row r="29" spans="2:17" x14ac:dyDescent="0.4">
      <c r="B29" s="1">
        <v>1990</v>
      </c>
      <c r="C29" s="5">
        <v>51.611852816672098</v>
      </c>
      <c r="D29" s="4">
        <f t="shared" si="0"/>
        <v>16.293246111992179</v>
      </c>
      <c r="E29" s="4">
        <f t="shared" si="1"/>
        <v>7.3275274016561109</v>
      </c>
      <c r="F29" s="4">
        <f t="shared" si="2"/>
        <v>8.965718710336068</v>
      </c>
      <c r="G29" s="5">
        <f t="shared" si="3"/>
        <v>3.584022466133002</v>
      </c>
      <c r="H29" s="5">
        <f>(Wohngeld!G29+KdU!G30+KdU!J30)*100/C29</f>
        <v>2.2259864630877666</v>
      </c>
      <c r="I29" s="5">
        <f t="shared" si="4"/>
        <v>1.3580360030452354</v>
      </c>
      <c r="J29" s="5">
        <f>(Wohngeld!H29)*100/C29</f>
        <v>1.3580360030452354</v>
      </c>
      <c r="K29" s="5">
        <f>(KdU!H30+KdU!K30)*100/C29</f>
        <v>0</v>
      </c>
      <c r="L29" s="5">
        <f t="shared" si="5"/>
        <v>12.709223645859177</v>
      </c>
      <c r="M29" s="5">
        <f>(Bund!C30+Mindereinnahmen!D30)*100/C29</f>
        <v>5.1015409385683448</v>
      </c>
      <c r="N29" s="5">
        <f>(Länder!C29+Mindereinnahmen!E30)*100/C29</f>
        <v>7.6076827072908326</v>
      </c>
      <c r="P29" s="21">
        <f t="shared" si="6"/>
        <v>0.44972790267145685</v>
      </c>
      <c r="Q29" s="21">
        <f t="shared" si="7"/>
        <v>0.55027209732854321</v>
      </c>
    </row>
    <row r="30" spans="2:17" x14ac:dyDescent="0.4">
      <c r="B30" s="1">
        <v>1991</v>
      </c>
      <c r="C30" s="5">
        <v>53.239986974926701</v>
      </c>
      <c r="D30" s="4">
        <f t="shared" si="0"/>
        <v>19.548922257461122</v>
      </c>
      <c r="E30" s="4">
        <f t="shared" si="1"/>
        <v>8.4947651951451846</v>
      </c>
      <c r="F30" s="4">
        <f t="shared" si="2"/>
        <v>11.054157062315936</v>
      </c>
      <c r="G30" s="5">
        <f t="shared" si="3"/>
        <v>4.1981576548516211</v>
      </c>
      <c r="H30" s="5">
        <f>(Wohngeld!G30+KdU!G31+KdU!J31)*100/C30</f>
        <v>2.3265130780254411</v>
      </c>
      <c r="I30" s="5">
        <f t="shared" si="4"/>
        <v>1.87164457682618</v>
      </c>
      <c r="J30" s="5">
        <f>(Wohngeld!H30)*100/C30</f>
        <v>1.87164457682618</v>
      </c>
      <c r="K30" s="5">
        <f>(KdU!H31+KdU!K31)*100/C30</f>
        <v>0</v>
      </c>
      <c r="L30" s="5">
        <f t="shared" si="5"/>
        <v>15.3507646026095</v>
      </c>
      <c r="M30" s="5">
        <f>(Bund!C31+Mindereinnahmen!D31)*100/C30</f>
        <v>6.168252117119744</v>
      </c>
      <c r="N30" s="5">
        <f>(Länder!C30+Mindereinnahmen!E31)*100/C30</f>
        <v>9.182512485489756</v>
      </c>
      <c r="P30" s="21">
        <f t="shared" si="6"/>
        <v>0.43453879877715701</v>
      </c>
      <c r="Q30" s="21">
        <f t="shared" si="7"/>
        <v>0.56546120122284294</v>
      </c>
    </row>
    <row r="31" spans="2:17" x14ac:dyDescent="0.4">
      <c r="B31" s="1">
        <v>1992</v>
      </c>
      <c r="C31" s="5">
        <v>56.089221751872401</v>
      </c>
      <c r="D31" s="4">
        <f t="shared" si="0"/>
        <v>21.719457237175902</v>
      </c>
      <c r="E31" s="4">
        <f t="shared" si="1"/>
        <v>9.4358029040889004</v>
      </c>
      <c r="F31" s="4">
        <f t="shared" si="2"/>
        <v>12.283654333087002</v>
      </c>
      <c r="G31" s="5">
        <f t="shared" si="3"/>
        <v>4.7608124168264796</v>
      </c>
      <c r="H31" s="5">
        <f>(Wohngeld!G31+KdU!G32+KdU!J32)*100/C31</f>
        <v>2.4965305101334208</v>
      </c>
      <c r="I31" s="5">
        <f t="shared" si="4"/>
        <v>2.2642819066930588</v>
      </c>
      <c r="J31" s="5">
        <f>(Wohngeld!H31)*100/C31</f>
        <v>2.2642819066930588</v>
      </c>
      <c r="K31" s="5">
        <f>(KdU!H32+KdU!K32)*100/C31</f>
        <v>0</v>
      </c>
      <c r="L31" s="5">
        <f t="shared" si="5"/>
        <v>16.958644820349424</v>
      </c>
      <c r="M31" s="5">
        <f>(Bund!C32+Mindereinnahmen!D32)*100/C31</f>
        <v>6.9392723939554797</v>
      </c>
      <c r="N31" s="5">
        <f>(Länder!C31+Mindereinnahmen!E32)*100/C31</f>
        <v>10.019372426393943</v>
      </c>
      <c r="P31" s="21">
        <f t="shared" si="6"/>
        <v>0.43444008756987712</v>
      </c>
      <c r="Q31" s="21">
        <f t="shared" si="7"/>
        <v>0.56555991243012282</v>
      </c>
    </row>
    <row r="32" spans="2:17" x14ac:dyDescent="0.4">
      <c r="B32" s="1">
        <v>1993</v>
      </c>
      <c r="C32" s="5">
        <v>58.205796157603402</v>
      </c>
      <c r="D32" s="4">
        <f t="shared" si="0"/>
        <v>20.952004063161489</v>
      </c>
      <c r="E32" s="4">
        <f t="shared" si="1"/>
        <v>8.8617189751179239</v>
      </c>
      <c r="F32" s="4">
        <f t="shared" si="2"/>
        <v>12.090285088043563</v>
      </c>
      <c r="G32" s="5">
        <f t="shared" si="3"/>
        <v>3.9091012753729037</v>
      </c>
      <c r="H32" s="5">
        <f>(Wohngeld!G32+KdU!G33+KdU!J33)*100/C32</f>
        <v>2.2040571357736303</v>
      </c>
      <c r="I32" s="5">
        <f t="shared" si="4"/>
        <v>1.7050441395992735</v>
      </c>
      <c r="J32" s="5">
        <f>(Wohngeld!H32)*100/C32</f>
        <v>1.7050441395992735</v>
      </c>
      <c r="K32" s="5">
        <f>(KdU!H33+KdU!K33)*100/C32</f>
        <v>0</v>
      </c>
      <c r="L32" s="5">
        <f t="shared" si="5"/>
        <v>17.042902787788584</v>
      </c>
      <c r="M32" s="5">
        <f>(Bund!C33+Mindereinnahmen!D33)*100/C32</f>
        <v>6.6576618393442946</v>
      </c>
      <c r="N32" s="5">
        <f>(Länder!C32+Mindereinnahmen!E33)*100/C32</f>
        <v>10.38524094844429</v>
      </c>
      <c r="P32" s="21">
        <f t="shared" si="6"/>
        <v>0.42295328639702268</v>
      </c>
      <c r="Q32" s="21">
        <f t="shared" si="7"/>
        <v>0.57704671360297721</v>
      </c>
    </row>
    <row r="33" spans="2:19" x14ac:dyDescent="0.4">
      <c r="B33" s="1">
        <v>1994</v>
      </c>
      <c r="C33" s="5">
        <v>59.345490068381601</v>
      </c>
      <c r="D33" s="4">
        <f t="shared" si="0"/>
        <v>23.330398347083836</v>
      </c>
      <c r="E33" s="4">
        <f t="shared" si="1"/>
        <v>10.42523385444918</v>
      </c>
      <c r="F33" s="4">
        <f t="shared" si="2"/>
        <v>12.905164492634659</v>
      </c>
      <c r="G33" s="5">
        <f t="shared" si="3"/>
        <v>2.9678471655566705</v>
      </c>
      <c r="H33" s="5">
        <f>(Wohngeld!G33+KdU!G34+KdU!J34)*100/C33</f>
        <v>1.8659148680221358</v>
      </c>
      <c r="I33" s="5">
        <f t="shared" si="4"/>
        <v>1.1019322975345347</v>
      </c>
      <c r="J33" s="5">
        <f>(Wohngeld!H33)*100/C33</f>
        <v>1.1019322975345347</v>
      </c>
      <c r="K33" s="5">
        <f>(KdU!H34+KdU!K34)*100/C33</f>
        <v>0</v>
      </c>
      <c r="L33" s="5">
        <f t="shared" si="5"/>
        <v>20.362551181527166</v>
      </c>
      <c r="M33" s="5">
        <f>(Bund!C34+Mindereinnahmen!D34)*100/C33</f>
        <v>8.5593189864270443</v>
      </c>
      <c r="N33" s="5">
        <f>(Länder!C33+Mindereinnahmen!E34)*100/C33</f>
        <v>11.803232195100124</v>
      </c>
      <c r="P33" s="21">
        <f t="shared" si="6"/>
        <v>0.44685194394686678</v>
      </c>
      <c r="Q33" s="21">
        <f t="shared" si="7"/>
        <v>0.55314805605313333</v>
      </c>
    </row>
    <row r="34" spans="2:19" x14ac:dyDescent="0.4">
      <c r="B34" s="1">
        <v>1995</v>
      </c>
      <c r="C34" s="5">
        <v>60.403777271247201</v>
      </c>
      <c r="D34" s="4">
        <f t="shared" si="0"/>
        <v>23.539129048871811</v>
      </c>
      <c r="E34" s="4">
        <f t="shared" si="1"/>
        <v>10.321369539101232</v>
      </c>
      <c r="F34" s="4">
        <f t="shared" si="2"/>
        <v>13.217759509770579</v>
      </c>
      <c r="G34" s="5">
        <f t="shared" si="3"/>
        <v>2.5326952467619321</v>
      </c>
      <c r="H34" s="5">
        <f>(Wohngeld!G34+KdU!G35+KdU!J35)*100/C34</f>
        <v>1.2184884479387643</v>
      </c>
      <c r="I34" s="5">
        <f t="shared" si="4"/>
        <v>1.3142067988231676</v>
      </c>
      <c r="J34" s="5">
        <f>(Wohngeld!H34)*100/C34</f>
        <v>1.3142067988231676</v>
      </c>
      <c r="K34" s="5">
        <f>(KdU!H35+KdU!K35)*100/C34</f>
        <v>0</v>
      </c>
      <c r="L34" s="5">
        <f t="shared" si="5"/>
        <v>21.006433802109878</v>
      </c>
      <c r="M34" s="5">
        <f>(Bund!C35+Mindereinnahmen!D35)*100/C34</f>
        <v>9.1028810911624678</v>
      </c>
      <c r="N34" s="5">
        <f>(Länder!C34+Mindereinnahmen!E35)*100/C34</f>
        <v>11.903552710947411</v>
      </c>
      <c r="P34" s="21">
        <f t="shared" si="6"/>
        <v>0.43847712112338827</v>
      </c>
      <c r="Q34" s="21">
        <f t="shared" si="7"/>
        <v>0.56152287887661179</v>
      </c>
    </row>
    <row r="35" spans="2:19" x14ac:dyDescent="0.4">
      <c r="B35" s="1">
        <v>1996</v>
      </c>
      <c r="C35" s="5">
        <v>60.729404102898101</v>
      </c>
      <c r="D35" s="4">
        <f t="shared" si="0"/>
        <v>24.116658114567457</v>
      </c>
      <c r="E35" s="4">
        <f t="shared" si="1"/>
        <v>10.433344501793968</v>
      </c>
      <c r="F35" s="4">
        <f t="shared" si="2"/>
        <v>13.683313612773487</v>
      </c>
      <c r="G35" s="5">
        <f t="shared" si="3"/>
        <v>2.5894843149838156</v>
      </c>
      <c r="H35" s="5">
        <f>(Wohngeld!G35+KdU!G36+KdU!J36)*100/C35</f>
        <v>1.3128029858458914</v>
      </c>
      <c r="I35" s="5">
        <f t="shared" si="4"/>
        <v>1.2766813291379244</v>
      </c>
      <c r="J35" s="5">
        <f>(Wohngeld!H35)*100/C35</f>
        <v>1.2766813291379244</v>
      </c>
      <c r="K35" s="5">
        <f>(KdU!H36+KdU!K36)*100/C35</f>
        <v>0</v>
      </c>
      <c r="L35" s="5">
        <f t="shared" si="5"/>
        <v>21.52717379958364</v>
      </c>
      <c r="M35" s="5">
        <f>(Bund!C36+Mindereinnahmen!D36)*100/C35</f>
        <v>9.1205415159480765</v>
      </c>
      <c r="N35" s="5">
        <f>(Länder!C35+Mindereinnahmen!E36)*100/C35</f>
        <v>12.406632283635563</v>
      </c>
      <c r="P35" s="21">
        <f t="shared" si="6"/>
        <v>0.43261982867733229</v>
      </c>
      <c r="Q35" s="21">
        <f t="shared" si="7"/>
        <v>0.56738017132266771</v>
      </c>
    </row>
    <row r="36" spans="2:19" x14ac:dyDescent="0.4">
      <c r="B36" s="1">
        <v>1997</v>
      </c>
      <c r="C36" s="5">
        <v>60.8108108108108</v>
      </c>
      <c r="D36" s="4">
        <f t="shared" ref="D36:D65" si="8">SUM(G36,L36)</f>
        <v>28.318196447010003</v>
      </c>
      <c r="E36" s="4">
        <f t="shared" ref="E36:E65" si="9">SUM(H36,M36)</f>
        <v>12.772499541257565</v>
      </c>
      <c r="F36" s="4">
        <f t="shared" ref="F36:F65" si="10">SUM(J36,N36,K36)</f>
        <v>15.545696905752436</v>
      </c>
      <c r="G36" s="5">
        <f t="shared" ref="G36:G65" si="11">H36+I36</f>
        <v>2.6130266611788011</v>
      </c>
      <c r="H36" s="5">
        <f>(Wohngeld!G36+KdU!G37+KdU!J37)*100/C36</f>
        <v>1.3639733514671524</v>
      </c>
      <c r="I36" s="5">
        <f t="shared" ref="I36:I65" si="12">SUM(J36,K36)</f>
        <v>1.2490533097116485</v>
      </c>
      <c r="J36" s="5">
        <f>(Wohngeld!H36)*100/C36</f>
        <v>1.2490533097116485</v>
      </c>
      <c r="K36" s="5">
        <f>(KdU!H37+KdU!K37)*100/C36</f>
        <v>0</v>
      </c>
      <c r="L36" s="5">
        <f t="shared" ref="L36:L65" si="13">SUM(M36:N36)</f>
        <v>25.705169785831202</v>
      </c>
      <c r="M36" s="5">
        <f>(Bund!C37+Mindereinnahmen!D37)*100/C36</f>
        <v>11.408526189790413</v>
      </c>
      <c r="N36" s="5">
        <f>(Länder!C36+Mindereinnahmen!E37)*100/C36</f>
        <v>14.296643596040788</v>
      </c>
      <c r="P36" s="21">
        <f t="shared" ref="P36:P65" si="14">E36/D36</f>
        <v>0.4510350638028065</v>
      </c>
      <c r="Q36" s="21">
        <f t="shared" ref="Q36:Q65" si="15">F36/D36</f>
        <v>0.54896493619719344</v>
      </c>
    </row>
    <row r="37" spans="2:19" x14ac:dyDescent="0.4">
      <c r="B37" s="1">
        <v>1998</v>
      </c>
      <c r="C37" s="5">
        <v>61.217844350374499</v>
      </c>
      <c r="D37" s="4">
        <f t="shared" si="8"/>
        <v>29.043398833785997</v>
      </c>
      <c r="E37" s="4">
        <f t="shared" si="9"/>
        <v>13.453956194360966</v>
      </c>
      <c r="F37" s="4">
        <f t="shared" si="10"/>
        <v>15.58944263942503</v>
      </c>
      <c r="G37" s="5">
        <f t="shared" si="11"/>
        <v>2.7463522569449847</v>
      </c>
      <c r="H37" s="5">
        <f>(Wohngeld!G37+KdU!G38+KdU!J38)*100/C37</f>
        <v>1.3519811771701424</v>
      </c>
      <c r="I37" s="5">
        <f t="shared" si="12"/>
        <v>1.3943710797748423</v>
      </c>
      <c r="J37" s="5">
        <f>(Wohngeld!H37)*100/C37</f>
        <v>1.3943710797748423</v>
      </c>
      <c r="K37" s="5">
        <f>(KdU!H38+KdU!K38)*100/C37</f>
        <v>0</v>
      </c>
      <c r="L37" s="5">
        <f t="shared" si="13"/>
        <v>26.297046576841012</v>
      </c>
      <c r="M37" s="5">
        <f>(Bund!C38+Mindereinnahmen!D38)*100/C37</f>
        <v>12.101975017190824</v>
      </c>
      <c r="N37" s="5">
        <f>(Länder!C37+Mindereinnahmen!E38)*100/C37</f>
        <v>14.195071559650188</v>
      </c>
      <c r="P37" s="21">
        <f t="shared" si="14"/>
        <v>0.46323628551042956</v>
      </c>
      <c r="Q37" s="21">
        <f t="shared" si="15"/>
        <v>0.5367637144895705</v>
      </c>
    </row>
    <row r="38" spans="2:19" x14ac:dyDescent="0.4">
      <c r="B38" s="1">
        <v>1999</v>
      </c>
      <c r="C38" s="5">
        <v>61.543471182025399</v>
      </c>
      <c r="D38" s="4">
        <f t="shared" si="8"/>
        <v>27.715694287067851</v>
      </c>
      <c r="E38" s="4">
        <f t="shared" si="9"/>
        <v>13.340913163378355</v>
      </c>
      <c r="F38" s="4">
        <f t="shared" si="10"/>
        <v>14.3747811236895</v>
      </c>
      <c r="G38" s="5">
        <f t="shared" si="11"/>
        <v>2.7282346838932532</v>
      </c>
      <c r="H38" s="5">
        <f>(Wohngeld!G38+KdU!G39+KdU!J39)*100/C38</f>
        <v>1.5456327533254461</v>
      </c>
      <c r="I38" s="5">
        <f t="shared" si="12"/>
        <v>1.182601930567807</v>
      </c>
      <c r="J38" s="5">
        <f>(Wohngeld!H38)*100/C38</f>
        <v>1.182601930567807</v>
      </c>
      <c r="K38" s="5">
        <f>(KdU!H39+KdU!K39)*100/C38</f>
        <v>0</v>
      </c>
      <c r="L38" s="5">
        <f t="shared" si="13"/>
        <v>24.987459603174599</v>
      </c>
      <c r="M38" s="5">
        <f>(Bund!C39+Mindereinnahmen!D39)*100/C38</f>
        <v>11.795280410052909</v>
      </c>
      <c r="N38" s="5">
        <f>(Länder!C38+Mindereinnahmen!E39)*100/C38</f>
        <v>13.192179193121692</v>
      </c>
      <c r="P38" s="21">
        <f t="shared" si="14"/>
        <v>0.48134869093296456</v>
      </c>
      <c r="Q38" s="21">
        <f t="shared" si="15"/>
        <v>0.5186513090670356</v>
      </c>
    </row>
    <row r="39" spans="2:19" x14ac:dyDescent="0.4">
      <c r="B39" s="1">
        <v>2000</v>
      </c>
      <c r="C39" s="5">
        <v>61.380657766199903</v>
      </c>
      <c r="D39" s="4">
        <f t="shared" si="8"/>
        <v>27.566560241909833</v>
      </c>
      <c r="E39" s="4">
        <f t="shared" si="9"/>
        <v>13.026527885145896</v>
      </c>
      <c r="F39" s="4">
        <f t="shared" si="10"/>
        <v>14.540032356763934</v>
      </c>
      <c r="G39" s="5">
        <f t="shared" si="11"/>
        <v>2.6381861305039802</v>
      </c>
      <c r="H39" s="5">
        <f>(Wohngeld!G39+KdU!G40+KdU!J40)*100/C39</f>
        <v>1.3745673811671093</v>
      </c>
      <c r="I39" s="5">
        <f t="shared" si="12"/>
        <v>1.2636187493368709</v>
      </c>
      <c r="J39" s="5">
        <f>(Wohngeld!H39)*100/C39</f>
        <v>1.2636187493368709</v>
      </c>
      <c r="K39" s="5">
        <f>(KdU!H40+KdU!K40)*100/C39</f>
        <v>0</v>
      </c>
      <c r="L39" s="5">
        <f t="shared" si="13"/>
        <v>24.928374111405851</v>
      </c>
      <c r="M39" s="5">
        <f>(Bund!C40+Mindereinnahmen!D40)*100/C39</f>
        <v>11.651960503978787</v>
      </c>
      <c r="N39" s="5">
        <f>(Länder!C39+Mindereinnahmen!E40)*100/C39</f>
        <v>13.276413607427063</v>
      </c>
      <c r="P39" s="21">
        <f t="shared" si="14"/>
        <v>0.4725481805068113</v>
      </c>
      <c r="Q39" s="21">
        <f t="shared" si="15"/>
        <v>0.52745181949318853</v>
      </c>
    </row>
    <row r="40" spans="2:19" x14ac:dyDescent="0.4">
      <c r="B40" s="1">
        <v>2001</v>
      </c>
      <c r="C40" s="5">
        <v>62.1947248453273</v>
      </c>
      <c r="D40" s="4">
        <f t="shared" si="8"/>
        <v>27.460071641884795</v>
      </c>
      <c r="E40" s="4">
        <f t="shared" si="9"/>
        <v>12.98242740052355</v>
      </c>
      <c r="F40" s="4">
        <f t="shared" si="10"/>
        <v>14.477644241361245</v>
      </c>
      <c r="G40" s="5">
        <f t="shared" si="11"/>
        <v>3.5079920450261755</v>
      </c>
      <c r="H40" s="5">
        <f>(Wohngeld!G40+KdU!G41+KdU!J41)*100/C40</f>
        <v>1.6897252984293183</v>
      </c>
      <c r="I40" s="5">
        <f t="shared" si="12"/>
        <v>1.8182667465968569</v>
      </c>
      <c r="J40" s="5">
        <f>(Wohngeld!H40)*100/C40</f>
        <v>1.8182667465968569</v>
      </c>
      <c r="K40" s="5">
        <f>(KdU!H41+KdU!K41)*100/C40</f>
        <v>0</v>
      </c>
      <c r="L40" s="5">
        <f t="shared" si="13"/>
        <v>23.952079596858621</v>
      </c>
      <c r="M40" s="5">
        <f>(Bund!C41+Mindereinnahmen!D41)*100/C40</f>
        <v>11.292702102094232</v>
      </c>
      <c r="N40" s="5">
        <f>(Länder!C40+Mindereinnahmen!E41)*100/C40</f>
        <v>12.659377494764389</v>
      </c>
      <c r="P40" s="21">
        <f t="shared" si="14"/>
        <v>0.4727747097615535</v>
      </c>
      <c r="Q40" s="21">
        <f t="shared" si="15"/>
        <v>0.52722529023844655</v>
      </c>
    </row>
    <row r="41" spans="2:19" x14ac:dyDescent="0.4">
      <c r="B41" s="1">
        <v>2002</v>
      </c>
      <c r="C41" s="5">
        <v>63.171605340280003</v>
      </c>
      <c r="D41" s="4">
        <f t="shared" si="8"/>
        <v>27.354535169587646</v>
      </c>
      <c r="E41" s="4">
        <f t="shared" si="9"/>
        <v>12.897863614690728</v>
      </c>
      <c r="F41" s="4">
        <f t="shared" si="10"/>
        <v>14.456671554896916</v>
      </c>
      <c r="G41" s="5">
        <f t="shared" si="11"/>
        <v>4.0580004041237139</v>
      </c>
      <c r="H41" s="5">
        <f>(Wohngeld!G41+KdU!G42+KdU!J42)*100/C41</f>
        <v>2.0025452783505169</v>
      </c>
      <c r="I41" s="5">
        <f t="shared" si="12"/>
        <v>2.055455125773197</v>
      </c>
      <c r="J41" s="5">
        <f>(Wohngeld!H41)*100/C41</f>
        <v>2.055455125773197</v>
      </c>
      <c r="K41" s="5">
        <f>(KdU!H42+KdU!K42)*100/C41</f>
        <v>0</v>
      </c>
      <c r="L41" s="5">
        <f t="shared" si="13"/>
        <v>23.296534765463932</v>
      </c>
      <c r="M41" s="5">
        <f>(Bund!C42+Mindereinnahmen!D42)*100/C41</f>
        <v>10.89531833634021</v>
      </c>
      <c r="N41" s="5">
        <f>(Länder!C41+Mindereinnahmen!E42)*100/C41</f>
        <v>12.401216429123719</v>
      </c>
      <c r="P41" s="21">
        <f t="shared" si="14"/>
        <v>0.47150732171937526</v>
      </c>
      <c r="Q41" s="21">
        <f t="shared" si="15"/>
        <v>0.52849267828062463</v>
      </c>
    </row>
    <row r="42" spans="2:19" x14ac:dyDescent="0.4">
      <c r="B42" s="1">
        <v>2003</v>
      </c>
      <c r="C42" s="5">
        <v>63.9856724194074</v>
      </c>
      <c r="D42" s="4">
        <f t="shared" si="8"/>
        <v>27.265485131806599</v>
      </c>
      <c r="E42" s="4">
        <f t="shared" si="9"/>
        <v>13.446632151653937</v>
      </c>
      <c r="F42" s="4">
        <f t="shared" si="10"/>
        <v>13.818852980152663</v>
      </c>
      <c r="G42" s="5">
        <f t="shared" si="11"/>
        <v>4.5993952844783683</v>
      </c>
      <c r="H42" s="5">
        <f>(Wohngeld!G42+KdU!G43+KdU!J43)*100/C42</f>
        <v>2.6610535384223901</v>
      </c>
      <c r="I42" s="5">
        <f t="shared" si="12"/>
        <v>1.9383417460559782</v>
      </c>
      <c r="J42" s="5">
        <f>(Wohngeld!H42)*100/C42</f>
        <v>1.9383417460559782</v>
      </c>
      <c r="K42" s="5">
        <f>(KdU!H43+KdU!K43)*100/C42</f>
        <v>0</v>
      </c>
      <c r="L42" s="5">
        <f t="shared" si="13"/>
        <v>22.66608984732823</v>
      </c>
      <c r="M42" s="5">
        <f>(Bund!C43+Mindereinnahmen!D43)*100/C42</f>
        <v>10.785578613231547</v>
      </c>
      <c r="N42" s="5">
        <f>(Länder!C42+Mindereinnahmen!E43)*100/C42</f>
        <v>11.880511234096685</v>
      </c>
      <c r="P42" s="21">
        <f t="shared" si="14"/>
        <v>0.49317413890309786</v>
      </c>
      <c r="Q42" s="21">
        <f t="shared" si="15"/>
        <v>0.5068258610969022</v>
      </c>
    </row>
    <row r="43" spans="2:19" x14ac:dyDescent="0.4">
      <c r="B43" s="1">
        <v>2004</v>
      </c>
      <c r="C43" s="5">
        <v>64.718332790621901</v>
      </c>
      <c r="D43" s="4">
        <f t="shared" si="8"/>
        <v>26.254529848553474</v>
      </c>
      <c r="E43" s="4">
        <f t="shared" si="9"/>
        <v>13.210267680503152</v>
      </c>
      <c r="F43" s="4">
        <f t="shared" si="10"/>
        <v>13.044262168050324</v>
      </c>
      <c r="G43" s="5">
        <f t="shared" si="11"/>
        <v>4.9142860498113237</v>
      </c>
      <c r="H43" s="5">
        <f>(Wohngeld!G43+KdU!G44+KdU!J44)*100/C43</f>
        <v>2.8361206490566055</v>
      </c>
      <c r="I43" s="5">
        <f t="shared" si="12"/>
        <v>2.0781654007547186</v>
      </c>
      <c r="J43" s="5">
        <f>(Wohngeld!H43)*100/C43</f>
        <v>2.0781654007547186</v>
      </c>
      <c r="K43" s="5">
        <f>(KdU!H44+KdU!K44)*100/C43</f>
        <v>0</v>
      </c>
      <c r="L43" s="5">
        <f t="shared" si="13"/>
        <v>21.340243798742151</v>
      </c>
      <c r="M43" s="5">
        <f>(Bund!C44+Mindereinnahmen!D44)*100/C43</f>
        <v>10.374147031446547</v>
      </c>
      <c r="N43" s="5">
        <f>(Länder!C43+Mindereinnahmen!E44)*100/C43</f>
        <v>10.966096767295605</v>
      </c>
      <c r="P43" s="21">
        <f t="shared" si="14"/>
        <v>0.5031614642008525</v>
      </c>
      <c r="Q43" s="21">
        <f t="shared" si="15"/>
        <v>0.49683853579914755</v>
      </c>
      <c r="S43" s="60"/>
    </row>
    <row r="44" spans="2:19" x14ac:dyDescent="0.4">
      <c r="B44" s="1">
        <v>2005</v>
      </c>
      <c r="C44" s="5">
        <v>65.043959622272894</v>
      </c>
      <c r="D44" s="4">
        <f t="shared" si="8"/>
        <v>41.694632610763442</v>
      </c>
      <c r="E44" s="4">
        <f t="shared" si="9"/>
        <v>16.848021036295364</v>
      </c>
      <c r="F44" s="4">
        <f t="shared" si="10"/>
        <v>24.846611574468078</v>
      </c>
      <c r="G44" s="5">
        <f t="shared" si="11"/>
        <v>22.075993041301622</v>
      </c>
      <c r="H44" s="5">
        <f>(Wohngeld!G44+KdU!G45+KdU!J45)*100/C44</f>
        <v>7.0990450563203984</v>
      </c>
      <c r="I44" s="5">
        <f t="shared" si="12"/>
        <v>14.976947984981225</v>
      </c>
      <c r="J44" s="5">
        <f>(Wohngeld!H44)*100/C44</f>
        <v>0.23122823529411773</v>
      </c>
      <c r="K44" s="5">
        <f>(KdU!H45+KdU!K45)*100/C44</f>
        <v>14.745719749687106</v>
      </c>
      <c r="L44" s="5">
        <f t="shared" si="13"/>
        <v>19.61863956946182</v>
      </c>
      <c r="M44" s="5">
        <f>(Bund!C45+Mindereinnahmen!D45)*100/C44</f>
        <v>9.7489759799749649</v>
      </c>
      <c r="N44" s="5">
        <f>(Länder!C44+Mindereinnahmen!E45)*100/C44</f>
        <v>9.869663589486855</v>
      </c>
      <c r="P44" s="21">
        <f t="shared" si="14"/>
        <v>0.40408129251500008</v>
      </c>
      <c r="Q44" s="21">
        <f t="shared" si="15"/>
        <v>0.59591870748499987</v>
      </c>
      <c r="S44" s="60"/>
    </row>
    <row r="45" spans="2:19" x14ac:dyDescent="0.4">
      <c r="B45" s="1">
        <v>2006</v>
      </c>
      <c r="C45" s="5">
        <v>65.369586453923802</v>
      </c>
      <c r="D45" s="4">
        <f t="shared" si="8"/>
        <v>41.762372199252809</v>
      </c>
      <c r="E45" s="4">
        <f t="shared" si="9"/>
        <v>16.157888665006229</v>
      </c>
      <c r="F45" s="4">
        <f t="shared" si="10"/>
        <v>25.604483534246576</v>
      </c>
      <c r="G45" s="5">
        <f t="shared" si="11"/>
        <v>24.73168468244085</v>
      </c>
      <c r="H45" s="5">
        <f>(Wohngeld!G45+KdU!G46+KdU!J46)*100/C45</f>
        <v>7.607819277708594</v>
      </c>
      <c r="I45" s="5">
        <f t="shared" si="12"/>
        <v>17.123865404732257</v>
      </c>
      <c r="J45" s="5">
        <f>(Wohngeld!H45)*100/C45</f>
        <v>0.31513125778331236</v>
      </c>
      <c r="K45" s="5">
        <f>(KdU!H46+KdU!K46)*100/C45</f>
        <v>16.808734146948943</v>
      </c>
      <c r="L45" s="5">
        <f t="shared" si="13"/>
        <v>17.030687516811955</v>
      </c>
      <c r="M45" s="5">
        <f>(Bund!C46+Mindereinnahmen!D46)*100/C45</f>
        <v>8.5500693872976345</v>
      </c>
      <c r="N45" s="5">
        <f>(Länder!C45+Mindereinnahmen!E46)*100/C45</f>
        <v>8.4806181295143208</v>
      </c>
      <c r="P45" s="21">
        <f t="shared" si="14"/>
        <v>0.38690064318940481</v>
      </c>
      <c r="Q45" s="21">
        <f t="shared" si="15"/>
        <v>0.61309935681059513</v>
      </c>
      <c r="S45" s="60"/>
    </row>
    <row r="46" spans="2:19" x14ac:dyDescent="0.4">
      <c r="B46" s="1">
        <v>2007</v>
      </c>
      <c r="C46" s="5">
        <v>66.590687072614799</v>
      </c>
      <c r="D46" s="4">
        <f t="shared" si="8"/>
        <v>37.586846332890943</v>
      </c>
      <c r="E46" s="4">
        <f t="shared" si="9"/>
        <v>15.110955697194129</v>
      </c>
      <c r="F46" s="4">
        <f t="shared" si="10"/>
        <v>22.475890635696814</v>
      </c>
      <c r="G46" s="5">
        <f t="shared" si="11"/>
        <v>23.649252909535445</v>
      </c>
      <c r="H46" s="5">
        <f>(Wohngeld!G46+KdU!G47+KdU!J47)*100/C46</f>
        <v>7.8230158435207811</v>
      </c>
      <c r="I46" s="5">
        <f t="shared" si="12"/>
        <v>15.826237066014665</v>
      </c>
      <c r="J46" s="5">
        <f>(Wohngeld!H46)*100/C46</f>
        <v>7.1331295843520909E-2</v>
      </c>
      <c r="K46" s="5">
        <f>(KdU!H47+KdU!K47)*100/C46</f>
        <v>15.754905770171144</v>
      </c>
      <c r="L46" s="5">
        <f t="shared" si="13"/>
        <v>13.9375934233555</v>
      </c>
      <c r="M46" s="5">
        <f>(Bund!C47+Mindereinnahmen!D47)*100/C46</f>
        <v>7.2879398536733486</v>
      </c>
      <c r="N46" s="5">
        <f>(Länder!C46+Mindereinnahmen!E47)*100/C46</f>
        <v>6.649653569682151</v>
      </c>
      <c r="P46" s="21">
        <f t="shared" si="14"/>
        <v>0.40202776161007836</v>
      </c>
      <c r="Q46" s="21">
        <f t="shared" si="15"/>
        <v>0.59797223838992164</v>
      </c>
      <c r="S46" s="60"/>
    </row>
    <row r="47" spans="2:19" x14ac:dyDescent="0.4">
      <c r="B47" s="1">
        <v>2008</v>
      </c>
      <c r="C47" s="5">
        <v>67.160534028003894</v>
      </c>
      <c r="D47" s="4">
        <f t="shared" si="8"/>
        <v>34.39612422582546</v>
      </c>
      <c r="E47" s="4">
        <f t="shared" si="9"/>
        <v>12.86000154703758</v>
      </c>
      <c r="F47" s="4">
        <f t="shared" si="10"/>
        <v>21.536122678787883</v>
      </c>
      <c r="G47" s="5">
        <f t="shared" si="11"/>
        <v>22.95857265454546</v>
      </c>
      <c r="H47" s="5">
        <f>(Wohngeld!G47+KdU!G48+KdU!J48)*100/C47</f>
        <v>6.9403855515151527</v>
      </c>
      <c r="I47" s="5">
        <f t="shared" si="12"/>
        <v>16.018187103030307</v>
      </c>
      <c r="J47" s="5">
        <f>(Wohngeld!H47)*100/C47</f>
        <v>-3.2906230303030311E-2</v>
      </c>
      <c r="K47" s="5">
        <f>(KdU!H48+KdU!K48)*100/C47</f>
        <v>16.051093333333338</v>
      </c>
      <c r="L47" s="5">
        <f t="shared" si="13"/>
        <v>11.437551571280004</v>
      </c>
      <c r="M47" s="5">
        <f>(Bund!C48+Mindereinnahmen!D48)*100/C47</f>
        <v>5.9196159955224266</v>
      </c>
      <c r="N47" s="5">
        <f>(Länder!C47+Mindereinnahmen!E48)*100/C47</f>
        <v>5.5179355757575781</v>
      </c>
      <c r="P47" s="21">
        <f t="shared" si="14"/>
        <v>0.37387937846154112</v>
      </c>
      <c r="Q47" s="21">
        <f t="shared" si="15"/>
        <v>0.62612062153845893</v>
      </c>
      <c r="S47" s="60"/>
    </row>
    <row r="48" spans="2:19" x14ac:dyDescent="0.4">
      <c r="B48" s="1">
        <v>2009</v>
      </c>
      <c r="C48" s="5">
        <v>68.544448062520303</v>
      </c>
      <c r="D48" s="4">
        <f t="shared" si="8"/>
        <v>35.361472718974852</v>
      </c>
      <c r="E48" s="4">
        <f t="shared" si="9"/>
        <v>12.30508602871355</v>
      </c>
      <c r="F48" s="4">
        <f t="shared" si="10"/>
        <v>23.056386690261299</v>
      </c>
      <c r="G48" s="5">
        <f t="shared" si="11"/>
        <v>24.120407220902631</v>
      </c>
      <c r="H48" s="5">
        <f>(Wohngeld!G48+KdU!G49+KdU!J49)*100/C48</f>
        <v>6.456579818052262</v>
      </c>
      <c r="I48" s="5">
        <f t="shared" si="12"/>
        <v>17.663827402850369</v>
      </c>
      <c r="J48" s="5">
        <f>(Wohngeld!H48)*100/C48</f>
        <v>1.1345193111638963</v>
      </c>
      <c r="K48" s="5">
        <f>(KdU!H49+KdU!K49)*100/C48</f>
        <v>16.529308091686474</v>
      </c>
      <c r="L48" s="5">
        <f t="shared" si="13"/>
        <v>11.241065498072217</v>
      </c>
      <c r="M48" s="5">
        <f>(Bund!C49+Mindereinnahmen!D49)*100/C48</f>
        <v>5.8485062106612871</v>
      </c>
      <c r="N48" s="5">
        <f>(Länder!C48+Mindereinnahmen!E49)*100/C48</f>
        <v>5.39255928741093</v>
      </c>
      <c r="P48" s="21">
        <f t="shared" si="14"/>
        <v>0.34798002126508382</v>
      </c>
      <c r="Q48" s="21">
        <f t="shared" si="15"/>
        <v>0.65201997873491613</v>
      </c>
      <c r="S48" s="60"/>
    </row>
    <row r="49" spans="2:19" x14ac:dyDescent="0.4">
      <c r="B49" s="1">
        <v>2010</v>
      </c>
      <c r="C49" s="5">
        <v>69.032888309996693</v>
      </c>
      <c r="D49" s="4">
        <f t="shared" si="8"/>
        <v>33.38408507914437</v>
      </c>
      <c r="E49" s="4">
        <f t="shared" si="9"/>
        <v>10.9239050409368</v>
      </c>
      <c r="F49" s="4">
        <f t="shared" si="10"/>
        <v>22.460180038207564</v>
      </c>
      <c r="G49" s="5">
        <f t="shared" si="11"/>
        <v>24.594509103773603</v>
      </c>
      <c r="H49" s="5">
        <f>(Wohngeld!G49+KdU!G50+KdU!J50)*100/C49</f>
        <v>6.2104659169811356</v>
      </c>
      <c r="I49" s="5">
        <f t="shared" si="12"/>
        <v>18.384043186792468</v>
      </c>
      <c r="J49" s="5">
        <f>(Wohngeld!H49)*100/C49</f>
        <v>1.2895302830188689</v>
      </c>
      <c r="K49" s="5">
        <f>(KdU!H50+KdU!K50)*100/C49</f>
        <v>17.094512903773598</v>
      </c>
      <c r="L49" s="5">
        <f t="shared" si="13"/>
        <v>8.789575975370763</v>
      </c>
      <c r="M49" s="5">
        <f>(Bund!C50+Mindereinnahmen!D50)*100/C49</f>
        <v>4.7134391239556646</v>
      </c>
      <c r="N49" s="5">
        <f>(Länder!C49+Mindereinnahmen!E50)*100/C49</f>
        <v>4.0761368514150975</v>
      </c>
      <c r="P49" s="21">
        <f t="shared" si="14"/>
        <v>0.32721894324913392</v>
      </c>
      <c r="Q49" s="21">
        <f t="shared" si="15"/>
        <v>0.67278105675086597</v>
      </c>
      <c r="S49" s="60"/>
    </row>
    <row r="50" spans="2:19" x14ac:dyDescent="0.4">
      <c r="B50" s="1">
        <v>2011</v>
      </c>
      <c r="C50" s="5">
        <v>69.846955389124005</v>
      </c>
      <c r="D50" s="4">
        <f t="shared" si="8"/>
        <v>29.103848387878813</v>
      </c>
      <c r="E50" s="4">
        <f t="shared" si="9"/>
        <v>11.249440947319357</v>
      </c>
      <c r="F50" s="4">
        <f t="shared" si="10"/>
        <v>17.854407440559456</v>
      </c>
      <c r="G50" s="5">
        <f t="shared" si="11"/>
        <v>23.626226666666689</v>
      </c>
      <c r="H50" s="5">
        <f>(Wohngeld!G50+KdU!G51+KdU!J51)*100/C50</f>
        <v>8.2859946689976773</v>
      </c>
      <c r="I50" s="5">
        <f t="shared" si="12"/>
        <v>15.340231997669012</v>
      </c>
      <c r="J50" s="5">
        <f>(Wohngeld!H50)*100/C50</f>
        <v>1.0752079254079263</v>
      </c>
      <c r="K50" s="5">
        <f>(KdU!H51+KdU!K51)*100/C50</f>
        <v>14.265024072261085</v>
      </c>
      <c r="L50" s="5">
        <f t="shared" si="13"/>
        <v>5.4776217212121256</v>
      </c>
      <c r="M50" s="5">
        <f>(Bund!C51+Mindereinnahmen!D51)*100/C50</f>
        <v>2.9634462783216806</v>
      </c>
      <c r="N50" s="5">
        <f>(Länder!C50+Mindereinnahmen!E51)*100/C50</f>
        <v>2.514175442890445</v>
      </c>
      <c r="P50" s="21">
        <f t="shared" si="14"/>
        <v>0.38652760959284443</v>
      </c>
      <c r="Q50" s="21">
        <f t="shared" si="15"/>
        <v>0.61347239040715551</v>
      </c>
      <c r="S50" s="60"/>
    </row>
    <row r="51" spans="2:19" x14ac:dyDescent="0.4">
      <c r="B51" s="1">
        <v>2012</v>
      </c>
      <c r="C51" s="5">
        <v>70.8238358840768</v>
      </c>
      <c r="D51" s="4">
        <f t="shared" si="8"/>
        <v>26.826232669885076</v>
      </c>
      <c r="E51" s="4">
        <f t="shared" si="9"/>
        <v>10.707026674482766</v>
      </c>
      <c r="F51" s="4">
        <f t="shared" si="10"/>
        <v>16.119205995402311</v>
      </c>
      <c r="G51" s="5">
        <f t="shared" si="11"/>
        <v>22.949194712643695</v>
      </c>
      <c r="H51" s="5">
        <f>(Wohngeld!G51+KdU!G52+KdU!J52)*100/C51</f>
        <v>8.4875521425287417</v>
      </c>
      <c r="I51" s="5">
        <f t="shared" si="12"/>
        <v>14.461642570114954</v>
      </c>
      <c r="J51" s="5">
        <f>(Wohngeld!H51)*100/C51</f>
        <v>0.83637096551724199</v>
      </c>
      <c r="K51" s="5">
        <f>(KdU!H52+KdU!K52)*100/C51</f>
        <v>13.625271604597712</v>
      </c>
      <c r="L51" s="5">
        <f t="shared" si="13"/>
        <v>3.8770379572413818</v>
      </c>
      <c r="M51" s="5">
        <f>(Bund!C52+Mindereinnahmen!D52)*100/C51</f>
        <v>2.2194745319540243</v>
      </c>
      <c r="N51" s="5">
        <f>(Länder!C51+Mindereinnahmen!E52)*100/C51</f>
        <v>1.6575634252873577</v>
      </c>
      <c r="P51" s="21">
        <f t="shared" si="14"/>
        <v>0.39912524454104181</v>
      </c>
      <c r="Q51" s="21">
        <f t="shared" si="15"/>
        <v>0.60087475545895819</v>
      </c>
      <c r="S51" s="60"/>
    </row>
    <row r="52" spans="2:19" x14ac:dyDescent="0.4">
      <c r="B52" s="1">
        <v>2013</v>
      </c>
      <c r="C52" s="5">
        <v>72.289156626505999</v>
      </c>
      <c r="D52" s="4">
        <f t="shared" si="8"/>
        <v>26.380588583333346</v>
      </c>
      <c r="E52" s="4">
        <f t="shared" si="9"/>
        <v>10.570195250000005</v>
      </c>
      <c r="F52" s="4">
        <f t="shared" si="10"/>
        <v>15.810393333333339</v>
      </c>
      <c r="G52" s="5">
        <f t="shared" si="11"/>
        <v>22.96361000000001</v>
      </c>
      <c r="H52" s="5">
        <f>(Wohngeld!G52+KdU!G53+KdU!J53)*100/C52</f>
        <v>8.9085629166666713</v>
      </c>
      <c r="I52" s="5">
        <f t="shared" si="12"/>
        <v>14.055047083333339</v>
      </c>
      <c r="J52" s="5">
        <f>(Wohngeld!H52)*100/C52</f>
        <v>0.68122250000000018</v>
      </c>
      <c r="K52" s="5">
        <f>(KdU!H53+KdU!K53)*100/C52</f>
        <v>13.373824583333338</v>
      </c>
      <c r="L52" s="5">
        <f t="shared" si="13"/>
        <v>3.4169785833333344</v>
      </c>
      <c r="M52" s="5">
        <f>(Bund!C53+Mindereinnahmen!D53)*100/C52</f>
        <v>1.661632333333334</v>
      </c>
      <c r="N52" s="5">
        <f>(Länder!C52+Mindereinnahmen!E53)*100/C52</f>
        <v>1.7553462500000003</v>
      </c>
      <c r="P52" s="21">
        <f t="shared" si="14"/>
        <v>0.40068079666266482</v>
      </c>
      <c r="Q52" s="21">
        <f t="shared" si="15"/>
        <v>0.59931920333733513</v>
      </c>
      <c r="S52" s="60"/>
    </row>
    <row r="53" spans="2:19" x14ac:dyDescent="0.4">
      <c r="B53" s="1">
        <v>2014</v>
      </c>
      <c r="C53" s="5">
        <v>73.673070661022507</v>
      </c>
      <c r="D53" s="4">
        <f t="shared" si="8"/>
        <v>25.589215748508277</v>
      </c>
      <c r="E53" s="4">
        <f t="shared" si="9"/>
        <v>10.347045306519332</v>
      </c>
      <c r="F53" s="4">
        <f t="shared" si="10"/>
        <v>15.242170441988943</v>
      </c>
      <c r="G53" s="5">
        <f t="shared" si="11"/>
        <v>22.747931977900542</v>
      </c>
      <c r="H53" s="5">
        <f>(Wohngeld!G53+KdU!G54+KdU!J54)*100/C53</f>
        <v>8.994466961325962</v>
      </c>
      <c r="I53" s="5">
        <f t="shared" si="12"/>
        <v>13.753465016574578</v>
      </c>
      <c r="J53" s="5">
        <f>(Wohngeld!H53)*100/C53</f>
        <v>0.57334382320441957</v>
      </c>
      <c r="K53" s="5">
        <f>(KdU!H54+KdU!K54)*100/C53</f>
        <v>13.180121193370159</v>
      </c>
      <c r="L53" s="5">
        <f t="shared" si="13"/>
        <v>2.8412837706077334</v>
      </c>
      <c r="M53" s="5">
        <f>(Bund!C54+Mindereinnahmen!D54)*100/C53</f>
        <v>1.3525783451933695</v>
      </c>
      <c r="N53" s="5">
        <f>(Länder!C53+Mindereinnahmen!E54)*100/C53</f>
        <v>1.4887054254143639</v>
      </c>
      <c r="P53" s="21">
        <f t="shared" si="14"/>
        <v>0.40435179445163388</v>
      </c>
      <c r="Q53" s="21">
        <f t="shared" si="15"/>
        <v>0.59564820554836606</v>
      </c>
      <c r="S53" s="60"/>
    </row>
    <row r="54" spans="2:19" x14ac:dyDescent="0.4">
      <c r="B54" s="1">
        <v>2015</v>
      </c>
      <c r="C54" s="5">
        <v>74.894171279713404</v>
      </c>
      <c r="D54" s="4">
        <f t="shared" si="8"/>
        <v>25.117762408695665</v>
      </c>
      <c r="E54" s="4">
        <f t="shared" si="9"/>
        <v>11.022940582608703</v>
      </c>
      <c r="F54" s="4">
        <f t="shared" si="10"/>
        <v>14.094821826086964</v>
      </c>
      <c r="G54" s="5">
        <f t="shared" si="11"/>
        <v>22.433254434782619</v>
      </c>
      <c r="H54" s="5">
        <f>(Wohngeld!G54+KdU!G55+KdU!J55)*100/C54</f>
        <v>9.6552240000000058</v>
      </c>
      <c r="I54" s="5">
        <f t="shared" si="12"/>
        <v>12.778030434782615</v>
      </c>
      <c r="J54" s="5">
        <f>(Wohngeld!H54)*100/C54</f>
        <v>0.45450800000000025</v>
      </c>
      <c r="K54" s="5">
        <f>(KdU!H55+KdU!K55)*100/C54</f>
        <v>12.323522434782614</v>
      </c>
      <c r="L54" s="5">
        <f t="shared" si="13"/>
        <v>2.6845079739130449</v>
      </c>
      <c r="M54" s="5">
        <f>(Bund!C55+Mindereinnahmen!D55)*100/C54</f>
        <v>1.3677165826086963</v>
      </c>
      <c r="N54" s="5">
        <f>(Länder!C54+Mindereinnahmen!E55)*100/C54</f>
        <v>1.3167913913043485</v>
      </c>
      <c r="P54" s="21">
        <f t="shared" si="14"/>
        <v>0.43885042000367863</v>
      </c>
      <c r="Q54" s="21">
        <f t="shared" si="15"/>
        <v>0.56114957999632142</v>
      </c>
      <c r="S54" s="60"/>
    </row>
    <row r="55" spans="2:19" x14ac:dyDescent="0.4">
      <c r="B55" s="1">
        <v>2016</v>
      </c>
      <c r="C55" s="5">
        <v>75.871051774666199</v>
      </c>
      <c r="D55" s="4">
        <f t="shared" si="8"/>
        <v>25.972260221888426</v>
      </c>
      <c r="E55" s="4">
        <f t="shared" si="9"/>
        <v>12.292635704721036</v>
      </c>
      <c r="F55" s="4">
        <f t="shared" si="10"/>
        <v>13.679624517167388</v>
      </c>
      <c r="G55" s="5">
        <f t="shared" si="11"/>
        <v>22.940897210300442</v>
      </c>
      <c r="H55" s="5">
        <f>(Wohngeld!G55+KdU!G56+KdU!J56)*100/C55</f>
        <v>10.539395214592281</v>
      </c>
      <c r="I55" s="5">
        <f t="shared" si="12"/>
        <v>12.401501995708161</v>
      </c>
      <c r="J55" s="5">
        <f>(Wohngeld!H55)*100/C55</f>
        <v>0.75569006437768271</v>
      </c>
      <c r="K55" s="5">
        <f>(KdU!H56+KdU!K56)*100/C55</f>
        <v>11.645811931330478</v>
      </c>
      <c r="L55" s="5">
        <f t="shared" si="13"/>
        <v>3.0313630115879842</v>
      </c>
      <c r="M55" s="5">
        <f>(Bund!C56+Mindereinnahmen!D56)*100/C55</f>
        <v>1.7532404901287559</v>
      </c>
      <c r="N55" s="5">
        <f>(Länder!C55+Mindereinnahmen!E56)*100/C55</f>
        <v>1.2781225214592282</v>
      </c>
      <c r="P55" s="21">
        <f t="shared" si="14"/>
        <v>0.47329865016373407</v>
      </c>
      <c r="Q55" s="21">
        <f t="shared" si="15"/>
        <v>0.52670134983626593</v>
      </c>
      <c r="S55" s="60"/>
    </row>
    <row r="56" spans="2:19" x14ac:dyDescent="0.4">
      <c r="B56" s="1">
        <v>2017</v>
      </c>
      <c r="C56" s="5">
        <v>77.010745685444505</v>
      </c>
      <c r="D56" s="4">
        <f t="shared" si="8"/>
        <v>27.481458349260031</v>
      </c>
      <c r="E56" s="4">
        <f t="shared" si="9"/>
        <v>14.828711108245237</v>
      </c>
      <c r="F56" s="4">
        <f t="shared" si="10"/>
        <v>12.652747241014794</v>
      </c>
      <c r="G56" s="5">
        <f t="shared" si="11"/>
        <v>23.566841014799145</v>
      </c>
      <c r="H56" s="5">
        <f>(Wohngeld!G56+KdU!G57+KdU!J57)*100/C56</f>
        <v>12.535068858350947</v>
      </c>
      <c r="I56" s="5">
        <f t="shared" si="12"/>
        <v>11.031772156448199</v>
      </c>
      <c r="J56" s="5">
        <f>(Wohngeld!H56)*100/C56</f>
        <v>0.73606610993657473</v>
      </c>
      <c r="K56" s="5">
        <f>(KdU!H57+KdU!K57)*100/C56</f>
        <v>10.295706046511624</v>
      </c>
      <c r="L56" s="5">
        <f t="shared" si="13"/>
        <v>3.9146173344608863</v>
      </c>
      <c r="M56" s="5">
        <f>(Bund!C57+Mindereinnahmen!D57)*100/C56</f>
        <v>2.2936422498942908</v>
      </c>
      <c r="N56" s="5">
        <f>(Länder!C56+Mindereinnahmen!E57)*100/C56</f>
        <v>1.6209750845665956</v>
      </c>
      <c r="P56" s="21">
        <f t="shared" si="14"/>
        <v>0.53958967241796751</v>
      </c>
      <c r="Q56" s="21">
        <f t="shared" si="15"/>
        <v>0.46041032758203254</v>
      </c>
      <c r="S56" s="60"/>
    </row>
    <row r="57" spans="2:19" x14ac:dyDescent="0.4">
      <c r="B57" s="1">
        <v>2018</v>
      </c>
      <c r="C57" s="5">
        <v>78.394659719960899</v>
      </c>
      <c r="D57" s="4">
        <f t="shared" si="8"/>
        <v>26.805912641329186</v>
      </c>
      <c r="E57" s="4">
        <f t="shared" si="9"/>
        <v>14.728973939356184</v>
      </c>
      <c r="F57" s="4">
        <f t="shared" si="10"/>
        <v>12.076938701973004</v>
      </c>
      <c r="G57" s="5">
        <f t="shared" si="11"/>
        <v>22.797726355140192</v>
      </c>
      <c r="H57" s="5">
        <f>(Wohngeld!G57+KdU!G58+KdU!J58)*100/C57</f>
        <v>12.494537300103847</v>
      </c>
      <c r="I57" s="5">
        <f t="shared" si="12"/>
        <v>10.303189055036347</v>
      </c>
      <c r="J57" s="5">
        <f>(Wohngeld!H57)*100/C57</f>
        <v>0.66656326064382154</v>
      </c>
      <c r="K57" s="5">
        <f>(KdU!H58+KdU!K58)*100/C57</f>
        <v>9.6366257943925255</v>
      </c>
      <c r="L57" s="5">
        <f t="shared" si="13"/>
        <v>4.0081862861889945</v>
      </c>
      <c r="M57" s="5">
        <f>(Bund!C58+Mindereinnahmen!D58)*100/C57</f>
        <v>2.2344366392523374</v>
      </c>
      <c r="N57" s="5">
        <f>(Länder!C57+Mindereinnahmen!E58)*100/C57</f>
        <v>1.7737496469366569</v>
      </c>
      <c r="P57" s="21">
        <f t="shared" si="14"/>
        <v>0.54946735581937045</v>
      </c>
      <c r="Q57" s="21">
        <f t="shared" si="15"/>
        <v>0.45053264418062966</v>
      </c>
      <c r="S57" s="60"/>
    </row>
    <row r="58" spans="2:19" x14ac:dyDescent="0.4">
      <c r="B58" s="1">
        <v>2019</v>
      </c>
      <c r="C58" s="5">
        <v>80.022793878215595</v>
      </c>
      <c r="D58" s="4">
        <f t="shared" si="8"/>
        <v>26.24571447975584</v>
      </c>
      <c r="E58" s="4">
        <f t="shared" si="9"/>
        <v>14.079274734079343</v>
      </c>
      <c r="F58" s="4">
        <f t="shared" si="10"/>
        <v>12.166439745676495</v>
      </c>
      <c r="G58" s="5">
        <f t="shared" si="11"/>
        <v>21.587599186164795</v>
      </c>
      <c r="H58" s="5">
        <f>(Wohngeld!G58+KdU!G59+KdU!J59)*100/C58</f>
        <v>11.559456439471003</v>
      </c>
      <c r="I58" s="5">
        <f t="shared" si="12"/>
        <v>10.02814274669379</v>
      </c>
      <c r="J58" s="5">
        <f>(Wohngeld!H58)*100/C58</f>
        <v>0.59583023397761936</v>
      </c>
      <c r="K58" s="5">
        <f>(KdU!H59+KdU!K59)*100/C58</f>
        <v>9.4323125127161713</v>
      </c>
      <c r="L58" s="5">
        <f t="shared" si="13"/>
        <v>4.6581152935910461</v>
      </c>
      <c r="M58" s="5">
        <f>(Bund!C59+Mindereinnahmen!D59)*100/C58</f>
        <v>2.5198182946083407</v>
      </c>
      <c r="N58" s="5">
        <f>(Länder!C58+Mindereinnahmen!E59)*100/C58</f>
        <v>2.1382969989827054</v>
      </c>
      <c r="P58" s="21">
        <f t="shared" si="14"/>
        <v>0.53644090142560752</v>
      </c>
      <c r="Q58" s="21">
        <f t="shared" si="15"/>
        <v>0.46355909857439237</v>
      </c>
      <c r="S58" s="60"/>
    </row>
    <row r="59" spans="2:19" x14ac:dyDescent="0.4">
      <c r="B59" s="1">
        <v>2020</v>
      </c>
      <c r="C59" s="5">
        <v>81.406707912732003</v>
      </c>
      <c r="D59" s="4">
        <f t="shared" si="8"/>
        <v>25.585172934799999</v>
      </c>
      <c r="E59" s="4">
        <f t="shared" si="9"/>
        <v>17.628734004799998</v>
      </c>
      <c r="F59" s="4">
        <f t="shared" si="10"/>
        <v>7.9564389300000027</v>
      </c>
      <c r="G59" s="5">
        <f t="shared" si="11"/>
        <v>22.386361600000001</v>
      </c>
      <c r="H59" s="5">
        <f>(Wohngeld!G59+KdU!G60+KdU!J60)*100/C59</f>
        <v>16.436360519999997</v>
      </c>
      <c r="I59" s="5">
        <f t="shared" si="12"/>
        <v>5.9500010800000016</v>
      </c>
      <c r="J59" s="5">
        <f>(Wohngeld!H59)*100/C59</f>
        <v>0.80533904000000012</v>
      </c>
      <c r="K59" s="5">
        <f>(KdU!H60+KdU!K60)*100/C59</f>
        <v>5.1446620400000018</v>
      </c>
      <c r="L59" s="5">
        <f t="shared" si="13"/>
        <v>3.1988113348000002</v>
      </c>
      <c r="M59" s="5">
        <f>(Bund!C60+Mindereinnahmen!D60)*100/C59</f>
        <v>1.1923734848</v>
      </c>
      <c r="N59" s="5">
        <f>(Länder!C59+Mindereinnahmen!E60)*100/C59</f>
        <v>2.0064378500000002</v>
      </c>
      <c r="P59" s="21">
        <f t="shared" si="14"/>
        <v>0.68902149106922983</v>
      </c>
      <c r="Q59" s="21">
        <f t="shared" si="15"/>
        <v>0.31097850893077023</v>
      </c>
      <c r="S59" s="60"/>
    </row>
    <row r="60" spans="2:19" x14ac:dyDescent="0.4">
      <c r="B60" s="1">
        <v>2021</v>
      </c>
      <c r="C60" s="5">
        <v>83.604689026375794</v>
      </c>
      <c r="D60" s="4">
        <f t="shared" si="8"/>
        <v>25.989706143330078</v>
      </c>
      <c r="E60" s="4">
        <f t="shared" si="9"/>
        <v>17.743428236806224</v>
      </c>
      <c r="F60" s="4">
        <f t="shared" si="10"/>
        <v>8.2462779065238543</v>
      </c>
      <c r="G60" s="5">
        <f t="shared" si="11"/>
        <v>22.304610204479058</v>
      </c>
      <c r="H60" s="5">
        <f>(Wohngeld!G60+KdU!G61+KdU!J61)*100/C60</f>
        <v>16.014412775073023</v>
      </c>
      <c r="I60" s="5">
        <f t="shared" si="12"/>
        <v>6.2901974294060361</v>
      </c>
      <c r="J60" s="5">
        <f>(Wohngeld!H60)*100/C60</f>
        <v>0.84074231742940575</v>
      </c>
      <c r="K60" s="5">
        <f>(KdU!H61+KdU!K61)*100/C60</f>
        <v>5.4494551119766301</v>
      </c>
      <c r="L60" s="5">
        <f t="shared" si="13"/>
        <v>3.6850959388510214</v>
      </c>
      <c r="M60" s="5">
        <f>(Bund!C61+Mindereinnahmen!D61)*100/C60</f>
        <v>1.729015461733203</v>
      </c>
      <c r="N60" s="5">
        <f>(Länder!C60+Mindereinnahmen!E61)*100/C60</f>
        <v>1.9560804771178184</v>
      </c>
      <c r="P60" s="21">
        <f t="shared" si="14"/>
        <v>0.68270984438813465</v>
      </c>
      <c r="Q60" s="21">
        <f t="shared" si="15"/>
        <v>0.31729015561186535</v>
      </c>
      <c r="S60" s="60"/>
    </row>
    <row r="61" spans="2:19" x14ac:dyDescent="0.4">
      <c r="B61" s="1">
        <v>2022</v>
      </c>
      <c r="C61" s="5">
        <v>88.977531748616101</v>
      </c>
      <c r="D61" s="4">
        <f t="shared" si="8"/>
        <v>26.338016507593771</v>
      </c>
      <c r="E61" s="4">
        <f t="shared" si="9"/>
        <v>17.801423223055806</v>
      </c>
      <c r="F61" s="4">
        <f t="shared" si="10"/>
        <v>8.5365932845379646</v>
      </c>
      <c r="G61" s="5">
        <f t="shared" si="11"/>
        <v>22.102770905763943</v>
      </c>
      <c r="H61" s="5">
        <f>(Wohngeld!G61+KdU!G62+KdU!J62)*100/C61</f>
        <v>15.795560658737415</v>
      </c>
      <c r="I61" s="5">
        <f t="shared" si="12"/>
        <v>6.3072102470265294</v>
      </c>
      <c r="J61" s="5">
        <f>(Wohngeld!H61)*100/C61</f>
        <v>0.87898594693504106</v>
      </c>
      <c r="K61" s="5">
        <f>(KdU!H62+KdU!K62)*100/C61</f>
        <v>5.4282243000914887</v>
      </c>
      <c r="L61" s="5">
        <f t="shared" si="13"/>
        <v>4.2352456018298259</v>
      </c>
      <c r="M61" s="5">
        <f>(Bund!C62+Mindereinnahmen!D62)*100/C61</f>
        <v>2.0058625643183903</v>
      </c>
      <c r="N61" s="5">
        <f>(Länder!C61+Mindereinnahmen!E62)*100/C61</f>
        <v>2.2293830375114356</v>
      </c>
      <c r="P61" s="21">
        <f t="shared" si="14"/>
        <v>0.67588321307047949</v>
      </c>
      <c r="Q61" s="21">
        <f t="shared" si="15"/>
        <v>0.32411678692952051</v>
      </c>
      <c r="S61" s="60"/>
    </row>
    <row r="62" spans="2:19" x14ac:dyDescent="0.4">
      <c r="B62" s="1">
        <v>2023</v>
      </c>
      <c r="C62" s="5">
        <v>94.920221426245504</v>
      </c>
      <c r="D62" s="4">
        <f t="shared" si="8"/>
        <v>30.006893759862784</v>
      </c>
      <c r="E62" s="4">
        <f t="shared" si="9"/>
        <v>20.993140029159523</v>
      </c>
      <c r="F62" s="4">
        <f t="shared" si="10"/>
        <v>9.0137537307032609</v>
      </c>
      <c r="G62" s="5">
        <f t="shared" si="11"/>
        <v>26.042396054888513</v>
      </c>
      <c r="H62" s="5">
        <f>(Wohngeld!G62+KdU!G63+KdU!J63)*100/C62</f>
        <v>18.41451667238422</v>
      </c>
      <c r="I62" s="5">
        <f t="shared" si="12"/>
        <v>7.6278793825042914</v>
      </c>
      <c r="J62" s="5">
        <f>(Wohngeld!H62)*100/C62</f>
        <v>2.0576226758147516</v>
      </c>
      <c r="K62" s="5">
        <f>(KdU!H63+KdU!K63)*100/C62</f>
        <v>5.5702567066895394</v>
      </c>
      <c r="L62" s="5">
        <f t="shared" si="13"/>
        <v>3.9644977049742725</v>
      </c>
      <c r="M62" s="5">
        <f>(Bund!C63+Mindereinnahmen!D63)*100/C62</f>
        <v>2.5786233567753016</v>
      </c>
      <c r="N62" s="5">
        <f>(Länder!C62+Mindereinnahmen!E63)*100/C62</f>
        <v>1.385874348198971</v>
      </c>
      <c r="P62" s="21">
        <f t="shared" si="14"/>
        <v>0.69961056939655464</v>
      </c>
      <c r="Q62" s="21">
        <f t="shared" si="15"/>
        <v>0.30038943060344542</v>
      </c>
      <c r="S62" s="60"/>
    </row>
    <row r="63" spans="2:19" x14ac:dyDescent="0.4">
      <c r="B63" s="1">
        <v>2024</v>
      </c>
      <c r="C63" s="5">
        <v>97.850862911103903</v>
      </c>
      <c r="D63" s="4">
        <f t="shared" si="8"/>
        <v>31.595540683261223</v>
      </c>
      <c r="E63" s="4">
        <f t="shared" si="9"/>
        <v>22.146057127454238</v>
      </c>
      <c r="F63" s="4">
        <f t="shared" si="10"/>
        <v>9.4494835558069852</v>
      </c>
      <c r="G63" s="5">
        <f t="shared" si="11"/>
        <v>27.133584119866882</v>
      </c>
      <c r="H63" s="5">
        <f>(Wohngeld!G63+KdU!G64+KdU!J64)*100/C63</f>
        <v>19.118911620632275</v>
      </c>
      <c r="I63" s="5">
        <f t="shared" si="12"/>
        <v>8.0146724992346066</v>
      </c>
      <c r="J63" s="5">
        <f>(Wohngeld!H63)*100/C63</f>
        <v>2.3934382695507481</v>
      </c>
      <c r="K63" s="5">
        <f>(KdU!H64+KdU!K64)*100/C63</f>
        <v>5.621234229683858</v>
      </c>
      <c r="L63" s="5">
        <f t="shared" si="13"/>
        <v>4.4619565633943417</v>
      </c>
      <c r="M63" s="5">
        <f>(Bund!C64+Mindereinnahmen!D64)*100/C63</f>
        <v>3.027145506821963</v>
      </c>
      <c r="N63" s="5">
        <f>(Länder!C63+Mindereinnahmen!E64)*100/C63</f>
        <v>1.4348110565723791</v>
      </c>
      <c r="P63" s="21">
        <f t="shared" si="14"/>
        <v>0.70092350529664582</v>
      </c>
      <c r="Q63" s="21">
        <f t="shared" si="15"/>
        <v>0.29907649470335412</v>
      </c>
      <c r="S63" s="60"/>
    </row>
    <row r="64" spans="2:19" x14ac:dyDescent="0.4">
      <c r="B64" s="1">
        <v>2025</v>
      </c>
      <c r="C64" s="5">
        <v>100</v>
      </c>
      <c r="D64" s="4">
        <f t="shared" si="8"/>
        <v>34.405673873299996</v>
      </c>
      <c r="E64" s="4">
        <f t="shared" si="9"/>
        <v>23.274269949999997</v>
      </c>
      <c r="F64" s="4">
        <f t="shared" si="10"/>
        <v>11.131403923299999</v>
      </c>
      <c r="G64" s="5">
        <f t="shared" si="11"/>
        <v>27.723521033299996</v>
      </c>
      <c r="H64" s="5">
        <f>(Wohngeld!G64+KdU!G65+KdU!J65)*100/C64</f>
        <v>19.482046949999997</v>
      </c>
      <c r="I64" s="5">
        <f t="shared" si="12"/>
        <v>8.2414740833</v>
      </c>
      <c r="J64" s="5">
        <f>(Wohngeld!H64)*100/C64</f>
        <v>2.36</v>
      </c>
      <c r="K64" s="5">
        <f>(KdU!H65+KdU!K65)*100/C64</f>
        <v>5.8814740832999997</v>
      </c>
      <c r="L64" s="5">
        <f t="shared" si="13"/>
        <v>6.6821528399999988</v>
      </c>
      <c r="M64" s="5">
        <f>(Bund!C65+Mindereinnahmen!D65)*100/C64</f>
        <v>3.7922229999999986</v>
      </c>
      <c r="N64" s="5">
        <f>(Länder!C64+Mindereinnahmen!E65)*100/C64</f>
        <v>2.8899298399999997</v>
      </c>
      <c r="P64" s="21">
        <f t="shared" si="14"/>
        <v>0.67646603974996233</v>
      </c>
      <c r="Q64" s="21">
        <f t="shared" si="15"/>
        <v>0.32353396025003761</v>
      </c>
      <c r="S64" s="60"/>
    </row>
    <row r="65" spans="2:19" x14ac:dyDescent="0.4">
      <c r="B65" s="1">
        <v>2026</v>
      </c>
      <c r="C65" s="5">
        <v>102.002605014653</v>
      </c>
      <c r="D65" s="4">
        <f t="shared" si="8"/>
        <v>35.794410092694733</v>
      </c>
      <c r="E65" s="4">
        <f t="shared" si="9"/>
        <v>23.85550054972072</v>
      </c>
      <c r="F65" s="4">
        <f t="shared" si="10"/>
        <v>11.938909542974017</v>
      </c>
      <c r="G65" s="5">
        <f t="shared" si="11"/>
        <v>27.600393303810442</v>
      </c>
      <c r="H65" s="5">
        <f>(Wohngeld!G65+KdU!G66+KdU!J66)*100/C65</f>
        <v>19.404269133280167</v>
      </c>
      <c r="I65" s="5">
        <f t="shared" si="12"/>
        <v>8.1961241705302736</v>
      </c>
      <c r="J65" s="5">
        <f>(Wohngeld!H65)*100/C65</f>
        <v>2.3773902633679214</v>
      </c>
      <c r="K65" s="5">
        <f>(KdU!H66+KdU!K66)*100/C65</f>
        <v>5.8187339071623523</v>
      </c>
      <c r="L65" s="5">
        <f t="shared" si="13"/>
        <v>8.1940167888842943</v>
      </c>
      <c r="M65" s="5">
        <f>(Bund!C66+Mindereinnahmen!D66)*100/C65</f>
        <v>4.4512314164405522</v>
      </c>
      <c r="N65" s="5">
        <f>(Länder!C65+Mindereinnahmen!E66)*100/C65</f>
        <v>3.742785372443743</v>
      </c>
      <c r="P65" s="21">
        <f t="shared" si="14"/>
        <v>0.66645882661408573</v>
      </c>
      <c r="Q65" s="21">
        <f t="shared" si="15"/>
        <v>0.33354117338591438</v>
      </c>
      <c r="S65" s="60"/>
    </row>
  </sheetData>
  <mergeCells count="4">
    <mergeCell ref="L2:N2"/>
    <mergeCell ref="G2:K2"/>
    <mergeCell ref="D2:F2"/>
    <mergeCell ref="P2:Q2"/>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8B98C-CA57-43C5-95CB-8D60CD1E4BF5}">
  <sheetPr>
    <tabColor theme="6"/>
  </sheetPr>
  <dimension ref="A1:M164"/>
  <sheetViews>
    <sheetView zoomScale="75" zoomScaleNormal="50" workbookViewId="0">
      <selection activeCell="D160" sqref="D160"/>
    </sheetView>
  </sheetViews>
  <sheetFormatPr baseColWidth="10" defaultColWidth="11.15234375" defaultRowHeight="14.5" x14ac:dyDescent="0.4"/>
  <cols>
    <col min="1" max="1" width="11.15234375" style="2"/>
    <col min="2" max="2" width="70.69140625" style="7" customWidth="1"/>
    <col min="3" max="3" width="35.69140625" style="10" customWidth="1"/>
    <col min="4" max="4" width="70.69140625" style="7" customWidth="1"/>
    <col min="5" max="5" width="35.3046875" style="61" customWidth="1"/>
    <col min="6" max="6" width="70.69140625" style="7" customWidth="1"/>
    <col min="7" max="7" width="35.3046875" style="61" customWidth="1"/>
    <col min="8" max="8" width="70.3046875" style="7" customWidth="1"/>
    <col min="9" max="9" width="35.69140625" style="61" customWidth="1"/>
    <col min="10" max="10" width="70.69140625" style="7" customWidth="1"/>
    <col min="11" max="11" width="35.3046875" style="61" customWidth="1"/>
    <col min="12" max="12" width="70.3046875" style="7" customWidth="1"/>
    <col min="13" max="13" width="35.3046875" style="61" customWidth="1"/>
    <col min="14" max="16384" width="11.15234375" style="2"/>
  </cols>
  <sheetData>
    <row r="1" spans="1:13" ht="15" thickBot="1" x14ac:dyDescent="0.45"/>
    <row r="2" spans="1:13" x14ac:dyDescent="0.4">
      <c r="B2" s="152" t="s">
        <v>135</v>
      </c>
      <c r="C2" s="153"/>
      <c r="D2" s="154" t="s">
        <v>136</v>
      </c>
      <c r="E2" s="155"/>
      <c r="F2" s="154" t="s">
        <v>137</v>
      </c>
      <c r="G2" s="155"/>
      <c r="H2" s="152" t="s">
        <v>138</v>
      </c>
      <c r="I2" s="153"/>
      <c r="J2" s="152" t="s">
        <v>139</v>
      </c>
      <c r="K2" s="153"/>
      <c r="L2" s="152" t="s">
        <v>32</v>
      </c>
      <c r="M2" s="153"/>
    </row>
    <row r="3" spans="1:13" x14ac:dyDescent="0.4">
      <c r="B3" s="84" t="s">
        <v>140</v>
      </c>
      <c r="C3" s="85" t="s">
        <v>141</v>
      </c>
      <c r="D3" s="84" t="s">
        <v>140</v>
      </c>
      <c r="E3" s="86" t="s">
        <v>141</v>
      </c>
      <c r="F3" s="84" t="s">
        <v>140</v>
      </c>
      <c r="G3" s="86" t="s">
        <v>141</v>
      </c>
      <c r="H3" s="84" t="s">
        <v>140</v>
      </c>
      <c r="I3" s="86" t="s">
        <v>141</v>
      </c>
      <c r="J3" s="84" t="s">
        <v>140</v>
      </c>
      <c r="K3" s="86" t="s">
        <v>141</v>
      </c>
      <c r="L3" s="87" t="s">
        <v>140</v>
      </c>
      <c r="M3" s="86" t="s">
        <v>141</v>
      </c>
    </row>
    <row r="4" spans="1:13" ht="82.5" x14ac:dyDescent="0.45">
      <c r="A4" s="11"/>
      <c r="B4" s="62" t="s">
        <v>142</v>
      </c>
      <c r="C4" s="63" t="s">
        <v>143</v>
      </c>
      <c r="D4" s="70" t="s">
        <v>144</v>
      </c>
      <c r="E4" s="71" t="s">
        <v>145</v>
      </c>
      <c r="F4" s="75" t="s">
        <v>146</v>
      </c>
      <c r="G4" s="72"/>
      <c r="H4" s="78" t="s">
        <v>304</v>
      </c>
      <c r="I4" s="71"/>
      <c r="J4" s="82" t="s">
        <v>146</v>
      </c>
      <c r="K4" s="71"/>
      <c r="L4" s="70" t="s">
        <v>147</v>
      </c>
      <c r="M4" s="72" t="s">
        <v>148</v>
      </c>
    </row>
    <row r="5" spans="1:13" ht="82.5" x14ac:dyDescent="0.45">
      <c r="B5" s="62" t="s">
        <v>149</v>
      </c>
      <c r="C5" s="64" t="s">
        <v>143</v>
      </c>
      <c r="D5" s="62" t="s">
        <v>150</v>
      </c>
      <c r="E5" s="72" t="s">
        <v>151</v>
      </c>
      <c r="F5" s="76" t="s">
        <v>152</v>
      </c>
      <c r="G5" s="72"/>
      <c r="H5" s="78" t="s">
        <v>305</v>
      </c>
      <c r="I5" s="72"/>
      <c r="J5" s="75" t="s">
        <v>153</v>
      </c>
      <c r="K5" s="72"/>
      <c r="L5" s="62" t="s">
        <v>146</v>
      </c>
      <c r="M5" s="72"/>
    </row>
    <row r="6" spans="1:13" ht="82.5" x14ac:dyDescent="0.45">
      <c r="B6" s="62" t="s">
        <v>154</v>
      </c>
      <c r="C6" s="64" t="s">
        <v>143</v>
      </c>
      <c r="D6" s="62" t="s">
        <v>155</v>
      </c>
      <c r="E6" s="72" t="s">
        <v>156</v>
      </c>
      <c r="F6" s="75" t="s">
        <v>153</v>
      </c>
      <c r="G6" s="72"/>
      <c r="H6" s="78" t="s">
        <v>306</v>
      </c>
      <c r="I6" s="72"/>
      <c r="J6" s="75" t="s">
        <v>157</v>
      </c>
      <c r="K6" s="72"/>
      <c r="L6" s="62" t="s">
        <v>153</v>
      </c>
      <c r="M6" s="72"/>
    </row>
    <row r="7" spans="1:13" ht="33" x14ac:dyDescent="0.45">
      <c r="B7" s="62" t="s">
        <v>158</v>
      </c>
      <c r="C7" s="64" t="s">
        <v>143</v>
      </c>
      <c r="D7" s="66" t="s">
        <v>285</v>
      </c>
      <c r="E7" s="64" t="s">
        <v>286</v>
      </c>
      <c r="F7" s="75" t="s">
        <v>157</v>
      </c>
      <c r="G7" s="72"/>
      <c r="H7" s="78" t="s">
        <v>307</v>
      </c>
      <c r="I7" s="72"/>
      <c r="J7" s="75" t="s">
        <v>161</v>
      </c>
      <c r="K7" s="72"/>
      <c r="L7" s="62" t="s">
        <v>157</v>
      </c>
      <c r="M7" s="72"/>
    </row>
    <row r="8" spans="1:13" ht="33" x14ac:dyDescent="0.45">
      <c r="B8" s="62" t="s">
        <v>162</v>
      </c>
      <c r="C8" s="64" t="s">
        <v>143</v>
      </c>
      <c r="D8" s="65" t="s">
        <v>159</v>
      </c>
      <c r="E8" s="72" t="s">
        <v>160</v>
      </c>
      <c r="F8" s="75" t="s">
        <v>161</v>
      </c>
      <c r="G8" s="72"/>
      <c r="H8" s="78" t="s">
        <v>308</v>
      </c>
      <c r="I8" s="72"/>
      <c r="J8" s="75" t="s">
        <v>163</v>
      </c>
      <c r="K8" s="72"/>
      <c r="L8" s="62" t="s">
        <v>161</v>
      </c>
      <c r="M8" s="72"/>
    </row>
    <row r="9" spans="1:13" ht="33" x14ac:dyDescent="0.45">
      <c r="B9" s="62" t="s">
        <v>164</v>
      </c>
      <c r="C9" s="64" t="s">
        <v>143</v>
      </c>
      <c r="D9" s="73"/>
      <c r="E9" s="72"/>
      <c r="F9" s="75" t="s">
        <v>163</v>
      </c>
      <c r="G9" s="72"/>
      <c r="H9" s="78" t="s">
        <v>309</v>
      </c>
      <c r="I9" s="72"/>
      <c r="J9" s="75" t="s">
        <v>165</v>
      </c>
      <c r="K9" s="72"/>
      <c r="L9" s="62" t="s">
        <v>163</v>
      </c>
      <c r="M9" s="72"/>
    </row>
    <row r="10" spans="1:13" ht="33" x14ac:dyDescent="0.45">
      <c r="B10" s="62" t="s">
        <v>166</v>
      </c>
      <c r="C10" s="64" t="s">
        <v>143</v>
      </c>
      <c r="D10" s="67"/>
      <c r="E10" s="72"/>
      <c r="F10" s="75" t="s">
        <v>165</v>
      </c>
      <c r="G10" s="72"/>
      <c r="H10" s="78" t="s">
        <v>310</v>
      </c>
      <c r="I10" s="72"/>
      <c r="J10" s="75" t="s">
        <v>167</v>
      </c>
      <c r="K10" s="72"/>
      <c r="L10" s="62" t="s">
        <v>165</v>
      </c>
      <c r="M10" s="72"/>
    </row>
    <row r="11" spans="1:13" ht="33" x14ac:dyDescent="0.45">
      <c r="B11" s="62" t="s">
        <v>168</v>
      </c>
      <c r="C11" s="64" t="s">
        <v>143</v>
      </c>
      <c r="D11" s="67"/>
      <c r="E11" s="72"/>
      <c r="F11" s="75" t="s">
        <v>167</v>
      </c>
      <c r="G11" s="72"/>
      <c r="H11" s="75" t="s">
        <v>311</v>
      </c>
      <c r="I11" s="72"/>
      <c r="J11" s="75" t="s">
        <v>169</v>
      </c>
      <c r="K11" s="72"/>
      <c r="L11" s="62" t="s">
        <v>167</v>
      </c>
      <c r="M11" s="72"/>
    </row>
    <row r="12" spans="1:13" ht="82.5" x14ac:dyDescent="0.45">
      <c r="B12" s="62" t="s">
        <v>170</v>
      </c>
      <c r="C12" s="64" t="s">
        <v>143</v>
      </c>
      <c r="D12" s="67"/>
      <c r="E12" s="72"/>
      <c r="F12" s="75" t="s">
        <v>169</v>
      </c>
      <c r="G12" s="72"/>
      <c r="H12" s="75" t="s">
        <v>146</v>
      </c>
      <c r="I12" s="72"/>
      <c r="J12" s="75" t="s">
        <v>171</v>
      </c>
      <c r="K12" s="72"/>
      <c r="L12" s="62" t="s">
        <v>169</v>
      </c>
      <c r="M12" s="72"/>
    </row>
    <row r="13" spans="1:13" ht="82.5" x14ac:dyDescent="0.45">
      <c r="B13" s="62" t="s">
        <v>172</v>
      </c>
      <c r="C13" s="64" t="s">
        <v>143</v>
      </c>
      <c r="D13" s="67"/>
      <c r="E13" s="72"/>
      <c r="F13" s="75" t="s">
        <v>171</v>
      </c>
      <c r="G13" s="72"/>
      <c r="H13" s="75" t="s">
        <v>153</v>
      </c>
      <c r="I13" s="72"/>
      <c r="J13" s="75" t="s">
        <v>173</v>
      </c>
      <c r="K13" s="72"/>
      <c r="L13" s="62" t="s">
        <v>171</v>
      </c>
      <c r="M13" s="72"/>
    </row>
    <row r="14" spans="1:13" ht="33" x14ac:dyDescent="0.45">
      <c r="B14" s="62" t="s">
        <v>174</v>
      </c>
      <c r="C14" s="64" t="s">
        <v>143</v>
      </c>
      <c r="D14" s="67"/>
      <c r="E14" s="72"/>
      <c r="F14" s="75" t="s">
        <v>173</v>
      </c>
      <c r="G14" s="72"/>
      <c r="H14" s="75" t="s">
        <v>157</v>
      </c>
      <c r="I14" s="72"/>
      <c r="J14" s="75" t="s">
        <v>176</v>
      </c>
      <c r="K14" s="72"/>
      <c r="L14" s="62" t="s">
        <v>173</v>
      </c>
      <c r="M14" s="72"/>
    </row>
    <row r="15" spans="1:13" ht="33" x14ac:dyDescent="0.45">
      <c r="B15" s="62" t="s">
        <v>177</v>
      </c>
      <c r="C15" s="64" t="s">
        <v>143</v>
      </c>
      <c r="D15" s="67"/>
      <c r="E15" s="72"/>
      <c r="F15" s="75" t="s">
        <v>176</v>
      </c>
      <c r="G15" s="72"/>
      <c r="H15" s="75" t="s">
        <v>312</v>
      </c>
      <c r="I15" s="72"/>
      <c r="J15" s="75" t="s">
        <v>175</v>
      </c>
      <c r="K15" s="72"/>
      <c r="L15" s="62" t="s">
        <v>176</v>
      </c>
      <c r="M15" s="72"/>
    </row>
    <row r="16" spans="1:13" ht="33" x14ac:dyDescent="0.45">
      <c r="B16" s="62" t="s">
        <v>179</v>
      </c>
      <c r="C16" s="64" t="s">
        <v>143</v>
      </c>
      <c r="D16" s="67"/>
      <c r="E16" s="72"/>
      <c r="F16" s="75" t="s">
        <v>175</v>
      </c>
      <c r="G16" s="72"/>
      <c r="H16" s="75" t="s">
        <v>163</v>
      </c>
      <c r="I16" s="72"/>
      <c r="J16" s="83" t="s">
        <v>178</v>
      </c>
      <c r="K16" s="72"/>
      <c r="L16" s="62" t="s">
        <v>175</v>
      </c>
      <c r="M16" s="72"/>
    </row>
    <row r="17" spans="2:13" ht="33" x14ac:dyDescent="0.45">
      <c r="B17" s="62" t="s">
        <v>181</v>
      </c>
      <c r="C17" s="64" t="s">
        <v>143</v>
      </c>
      <c r="D17" s="67"/>
      <c r="E17" s="72"/>
      <c r="F17" s="75" t="s">
        <v>178</v>
      </c>
      <c r="G17" s="72"/>
      <c r="H17" s="75" t="s">
        <v>165</v>
      </c>
      <c r="I17" s="72"/>
      <c r="J17" s="75" t="s">
        <v>313</v>
      </c>
      <c r="K17" s="72"/>
      <c r="L17" s="62" t="s">
        <v>178</v>
      </c>
      <c r="M17" s="72"/>
    </row>
    <row r="18" spans="2:13" ht="33" x14ac:dyDescent="0.45">
      <c r="B18" s="62" t="s">
        <v>183</v>
      </c>
      <c r="C18" s="64" t="s">
        <v>143</v>
      </c>
      <c r="D18" s="67"/>
      <c r="E18" s="72"/>
      <c r="F18" s="75" t="s">
        <v>313</v>
      </c>
      <c r="G18" s="72"/>
      <c r="H18" s="75" t="s">
        <v>167</v>
      </c>
      <c r="I18" s="72"/>
      <c r="J18" s="75" t="s">
        <v>180</v>
      </c>
      <c r="K18" s="72"/>
      <c r="L18" s="62" t="s">
        <v>313</v>
      </c>
      <c r="M18" s="72"/>
    </row>
    <row r="19" spans="2:13" ht="33" x14ac:dyDescent="0.45">
      <c r="B19" s="62" t="s">
        <v>185</v>
      </c>
      <c r="C19" s="64" t="s">
        <v>143</v>
      </c>
      <c r="D19" s="67"/>
      <c r="E19" s="72"/>
      <c r="F19" s="75" t="s">
        <v>180</v>
      </c>
      <c r="G19" s="72"/>
      <c r="H19" s="75" t="s">
        <v>169</v>
      </c>
      <c r="I19" s="72"/>
      <c r="J19" s="75" t="s">
        <v>182</v>
      </c>
      <c r="K19" s="72"/>
      <c r="L19" s="62" t="s">
        <v>180</v>
      </c>
      <c r="M19" s="72"/>
    </row>
    <row r="20" spans="2:13" ht="49.5" x14ac:dyDescent="0.45">
      <c r="B20" s="62" t="s">
        <v>187</v>
      </c>
      <c r="C20" s="64" t="s">
        <v>143</v>
      </c>
      <c r="D20" s="67"/>
      <c r="E20" s="72"/>
      <c r="F20" s="75" t="s">
        <v>182</v>
      </c>
      <c r="G20" s="72"/>
      <c r="H20" s="75" t="s">
        <v>171</v>
      </c>
      <c r="I20" s="72"/>
      <c r="J20" s="75" t="s">
        <v>184</v>
      </c>
      <c r="K20" s="72"/>
      <c r="L20" s="62" t="s">
        <v>182</v>
      </c>
      <c r="M20" s="72"/>
    </row>
    <row r="21" spans="2:13" ht="33" x14ac:dyDescent="0.45">
      <c r="B21" s="62" t="s">
        <v>189</v>
      </c>
      <c r="C21" s="64" t="s">
        <v>143</v>
      </c>
      <c r="D21" s="67"/>
      <c r="E21" s="72"/>
      <c r="F21" s="75" t="s">
        <v>184</v>
      </c>
      <c r="G21" s="72"/>
      <c r="H21" s="75" t="s">
        <v>173</v>
      </c>
      <c r="I21" s="72"/>
      <c r="J21" s="75" t="s">
        <v>186</v>
      </c>
      <c r="K21" s="72"/>
      <c r="L21" s="62" t="s">
        <v>184</v>
      </c>
      <c r="M21" s="72"/>
    </row>
    <row r="22" spans="2:13" ht="66" x14ac:dyDescent="0.45">
      <c r="B22" s="62" t="s">
        <v>193</v>
      </c>
      <c r="C22" s="64" t="s">
        <v>143</v>
      </c>
      <c r="D22" s="67"/>
      <c r="E22" s="72"/>
      <c r="F22" s="75" t="s">
        <v>186</v>
      </c>
      <c r="G22" s="72"/>
      <c r="H22" s="75" t="s">
        <v>175</v>
      </c>
      <c r="I22" s="72"/>
      <c r="J22" s="83" t="s">
        <v>188</v>
      </c>
      <c r="K22" s="72"/>
      <c r="L22" s="62" t="s">
        <v>191</v>
      </c>
      <c r="M22" s="72" t="s">
        <v>192</v>
      </c>
    </row>
    <row r="23" spans="2:13" ht="66" x14ac:dyDescent="0.45">
      <c r="B23" s="62" t="s">
        <v>197</v>
      </c>
      <c r="C23" s="64" t="s">
        <v>143</v>
      </c>
      <c r="D23" s="67"/>
      <c r="E23" s="72"/>
      <c r="F23" s="75" t="s">
        <v>188</v>
      </c>
      <c r="G23" s="72"/>
      <c r="H23" s="75" t="s">
        <v>178</v>
      </c>
      <c r="I23" s="72"/>
      <c r="J23" s="75" t="s">
        <v>190</v>
      </c>
      <c r="K23" s="72"/>
      <c r="L23" s="62" t="s">
        <v>195</v>
      </c>
      <c r="M23" s="72" t="s">
        <v>196</v>
      </c>
    </row>
    <row r="24" spans="2:13" ht="33" x14ac:dyDescent="0.45">
      <c r="B24" s="62" t="s">
        <v>200</v>
      </c>
      <c r="C24" s="64" t="s">
        <v>143</v>
      </c>
      <c r="D24" s="67"/>
      <c r="E24" s="72"/>
      <c r="F24" s="75" t="s">
        <v>190</v>
      </c>
      <c r="G24" s="72"/>
      <c r="H24" s="75" t="s">
        <v>313</v>
      </c>
      <c r="I24" s="72"/>
      <c r="J24" s="75" t="s">
        <v>194</v>
      </c>
      <c r="K24" s="72"/>
      <c r="L24" s="62" t="s">
        <v>199</v>
      </c>
      <c r="M24" s="72"/>
    </row>
    <row r="25" spans="2:13" ht="66" x14ac:dyDescent="0.45">
      <c r="B25" s="62" t="s">
        <v>204</v>
      </c>
      <c r="C25" s="64" t="s">
        <v>143</v>
      </c>
      <c r="D25" s="67"/>
      <c r="E25" s="72"/>
      <c r="F25" s="75" t="s">
        <v>194</v>
      </c>
      <c r="G25" s="72"/>
      <c r="H25" s="75" t="s">
        <v>180</v>
      </c>
      <c r="I25" s="72"/>
      <c r="J25" s="75" t="s">
        <v>198</v>
      </c>
      <c r="K25" s="72"/>
      <c r="L25" s="65" t="s">
        <v>202</v>
      </c>
      <c r="M25" s="72" t="s">
        <v>203</v>
      </c>
    </row>
    <row r="26" spans="2:13" ht="49.5" x14ac:dyDescent="0.45">
      <c r="B26" s="62" t="s">
        <v>206</v>
      </c>
      <c r="C26" s="64" t="s">
        <v>143</v>
      </c>
      <c r="D26" s="67"/>
      <c r="E26" s="72"/>
      <c r="F26" s="75" t="s">
        <v>198</v>
      </c>
      <c r="G26" s="72"/>
      <c r="H26" s="75" t="s">
        <v>182</v>
      </c>
      <c r="I26" s="72"/>
      <c r="J26" s="75" t="s">
        <v>201</v>
      </c>
      <c r="K26" s="72"/>
      <c r="L26" s="62" t="s">
        <v>188</v>
      </c>
      <c r="M26" s="72"/>
    </row>
    <row r="27" spans="2:13" ht="33" x14ac:dyDescent="0.45">
      <c r="B27" s="62" t="s">
        <v>208</v>
      </c>
      <c r="C27" s="64" t="s">
        <v>143</v>
      </c>
      <c r="D27" s="67"/>
      <c r="E27" s="72"/>
      <c r="F27" s="75" t="s">
        <v>201</v>
      </c>
      <c r="G27" s="72"/>
      <c r="H27" s="75" t="s">
        <v>184</v>
      </c>
      <c r="I27" s="72"/>
      <c r="J27" s="75" t="s">
        <v>205</v>
      </c>
      <c r="K27" s="72"/>
      <c r="L27" s="62" t="s">
        <v>190</v>
      </c>
      <c r="M27" s="72"/>
    </row>
    <row r="28" spans="2:13" ht="49.5" x14ac:dyDescent="0.45">
      <c r="B28" s="62" t="s">
        <v>210</v>
      </c>
      <c r="C28" s="64" t="s">
        <v>143</v>
      </c>
      <c r="D28" s="67"/>
      <c r="E28" s="72"/>
      <c r="F28" s="75" t="s">
        <v>205</v>
      </c>
      <c r="G28" s="72"/>
      <c r="H28" s="75" t="s">
        <v>186</v>
      </c>
      <c r="I28" s="72"/>
      <c r="J28" s="75" t="s">
        <v>207</v>
      </c>
      <c r="K28" s="72"/>
      <c r="L28" s="62" t="s">
        <v>194</v>
      </c>
      <c r="M28" s="72"/>
    </row>
    <row r="29" spans="2:13" ht="33" x14ac:dyDescent="0.45">
      <c r="B29" s="62" t="s">
        <v>212</v>
      </c>
      <c r="C29" s="64" t="s">
        <v>143</v>
      </c>
      <c r="D29" s="67"/>
      <c r="E29" s="72"/>
      <c r="F29" s="75" t="s">
        <v>207</v>
      </c>
      <c r="G29" s="72"/>
      <c r="H29" s="75" t="s">
        <v>188</v>
      </c>
      <c r="I29" s="72"/>
      <c r="J29" s="75" t="s">
        <v>209</v>
      </c>
      <c r="K29" s="72"/>
      <c r="L29" s="62" t="s">
        <v>198</v>
      </c>
      <c r="M29" s="72"/>
    </row>
    <row r="30" spans="2:13" ht="33" x14ac:dyDescent="0.45">
      <c r="B30" s="62" t="s">
        <v>215</v>
      </c>
      <c r="C30" s="64" t="s">
        <v>143</v>
      </c>
      <c r="D30" s="67"/>
      <c r="E30" s="72"/>
      <c r="F30" s="75" t="s">
        <v>213</v>
      </c>
      <c r="G30" s="72"/>
      <c r="H30" s="75" t="s">
        <v>190</v>
      </c>
      <c r="I30" s="72"/>
      <c r="J30" s="75" t="s">
        <v>211</v>
      </c>
      <c r="K30" s="72"/>
      <c r="L30" s="62" t="s">
        <v>201</v>
      </c>
      <c r="M30" s="72"/>
    </row>
    <row r="31" spans="2:13" ht="66" x14ac:dyDescent="0.45">
      <c r="B31" s="62" t="s">
        <v>219</v>
      </c>
      <c r="C31" s="64" t="s">
        <v>143</v>
      </c>
      <c r="D31" s="67"/>
      <c r="E31" s="72"/>
      <c r="F31" s="75" t="s">
        <v>216</v>
      </c>
      <c r="G31" s="72" t="s">
        <v>217</v>
      </c>
      <c r="H31" s="75" t="s">
        <v>194</v>
      </c>
      <c r="I31" s="72"/>
      <c r="J31" s="75" t="s">
        <v>214</v>
      </c>
      <c r="K31" s="72"/>
      <c r="L31" s="62" t="s">
        <v>205</v>
      </c>
      <c r="M31" s="72"/>
    </row>
    <row r="32" spans="2:13" ht="33" x14ac:dyDescent="0.45">
      <c r="B32" s="62" t="s">
        <v>221</v>
      </c>
      <c r="C32" s="64" t="s">
        <v>143</v>
      </c>
      <c r="D32" s="67"/>
      <c r="E32" s="72"/>
      <c r="F32" s="75" t="s">
        <v>211</v>
      </c>
      <c r="G32" s="72"/>
      <c r="H32" s="75" t="s">
        <v>198</v>
      </c>
      <c r="I32" s="72"/>
      <c r="J32" s="75" t="s">
        <v>218</v>
      </c>
      <c r="K32" s="72"/>
      <c r="L32" s="62" t="s">
        <v>207</v>
      </c>
      <c r="M32" s="72"/>
    </row>
    <row r="33" spans="2:13" ht="99" customHeight="1" x14ac:dyDescent="0.45">
      <c r="B33" s="62" t="s">
        <v>223</v>
      </c>
      <c r="C33" s="64" t="s">
        <v>143</v>
      </c>
      <c r="D33" s="67"/>
      <c r="E33" s="72"/>
      <c r="F33" s="75" t="s">
        <v>222</v>
      </c>
      <c r="G33" s="72"/>
      <c r="H33" s="75" t="s">
        <v>201</v>
      </c>
      <c r="I33" s="72"/>
      <c r="J33" s="77" t="s">
        <v>285</v>
      </c>
      <c r="K33" s="64" t="s">
        <v>286</v>
      </c>
      <c r="L33" s="62" t="s">
        <v>209</v>
      </c>
      <c r="M33" s="72"/>
    </row>
    <row r="34" spans="2:13" ht="82.5" x14ac:dyDescent="0.45">
      <c r="B34" s="62" t="s">
        <v>226</v>
      </c>
      <c r="C34" s="64" t="s">
        <v>143</v>
      </c>
      <c r="D34" s="67"/>
      <c r="E34" s="72"/>
      <c r="F34" s="75" t="s">
        <v>224</v>
      </c>
      <c r="G34" s="72" t="s">
        <v>225</v>
      </c>
      <c r="H34" s="75" t="s">
        <v>205</v>
      </c>
      <c r="I34" s="72"/>
      <c r="J34" s="75" t="s">
        <v>220</v>
      </c>
      <c r="K34" s="72"/>
      <c r="L34" s="62" t="s">
        <v>211</v>
      </c>
      <c r="M34" s="72"/>
    </row>
    <row r="35" spans="2:13" ht="45" customHeight="1" x14ac:dyDescent="0.45">
      <c r="B35" s="62" t="s">
        <v>229</v>
      </c>
      <c r="C35" s="64" t="s">
        <v>143</v>
      </c>
      <c r="D35" s="67"/>
      <c r="E35" s="72"/>
      <c r="F35" s="75" t="s">
        <v>227</v>
      </c>
      <c r="G35" s="72" t="s">
        <v>228</v>
      </c>
      <c r="H35" s="75" t="s">
        <v>207</v>
      </c>
      <c r="I35" s="72"/>
      <c r="J35" s="79"/>
      <c r="K35" s="72"/>
      <c r="L35" s="62" t="s">
        <v>214</v>
      </c>
      <c r="M35" s="72"/>
    </row>
    <row r="36" spans="2:13" ht="33" x14ac:dyDescent="0.45">
      <c r="B36" s="62" t="s">
        <v>230</v>
      </c>
      <c r="C36" s="64" t="s">
        <v>143</v>
      </c>
      <c r="D36" s="67"/>
      <c r="E36" s="72"/>
      <c r="F36" s="75" t="s">
        <v>218</v>
      </c>
      <c r="G36" s="72"/>
      <c r="H36" s="75" t="s">
        <v>209</v>
      </c>
      <c r="I36" s="72"/>
      <c r="J36" s="79"/>
      <c r="K36" s="72"/>
      <c r="L36" s="62" t="s">
        <v>218</v>
      </c>
      <c r="M36" s="72"/>
    </row>
    <row r="37" spans="2:13" ht="33" x14ac:dyDescent="0.45">
      <c r="B37" s="62" t="s">
        <v>231</v>
      </c>
      <c r="C37" s="64" t="s">
        <v>143</v>
      </c>
      <c r="D37" s="67"/>
      <c r="E37" s="72"/>
      <c r="F37" s="75" t="s">
        <v>220</v>
      </c>
      <c r="G37" s="72"/>
      <c r="H37" s="75" t="s">
        <v>211</v>
      </c>
      <c r="I37" s="72"/>
      <c r="J37" s="79"/>
      <c r="K37" s="72"/>
      <c r="L37" s="62" t="s">
        <v>220</v>
      </c>
      <c r="M37" s="72"/>
    </row>
    <row r="38" spans="2:13" ht="49.5" x14ac:dyDescent="0.45">
      <c r="B38" s="62" t="s">
        <v>234</v>
      </c>
      <c r="C38" s="64" t="s">
        <v>143</v>
      </c>
      <c r="D38" s="67"/>
      <c r="E38" s="72"/>
      <c r="F38" s="77" t="s">
        <v>285</v>
      </c>
      <c r="G38" s="64" t="s">
        <v>286</v>
      </c>
      <c r="H38" s="75" t="s">
        <v>214</v>
      </c>
      <c r="I38" s="72"/>
      <c r="J38" s="78"/>
      <c r="K38" s="72"/>
      <c r="L38" s="62" t="s">
        <v>232</v>
      </c>
      <c r="M38" s="72" t="s">
        <v>233</v>
      </c>
    </row>
    <row r="39" spans="2:13" ht="49.5" customHeight="1" x14ac:dyDescent="0.45">
      <c r="B39" s="62" t="s">
        <v>237</v>
      </c>
      <c r="C39" s="64" t="s">
        <v>238</v>
      </c>
      <c r="D39" s="67"/>
      <c r="E39" s="72"/>
      <c r="F39" s="76" t="s">
        <v>297</v>
      </c>
      <c r="G39" s="72" t="s">
        <v>298</v>
      </c>
      <c r="H39" s="75" t="s">
        <v>218</v>
      </c>
      <c r="I39" s="72"/>
      <c r="J39" s="79"/>
      <c r="K39" s="72"/>
      <c r="L39" s="62" t="s">
        <v>235</v>
      </c>
      <c r="M39" s="72" t="s">
        <v>236</v>
      </c>
    </row>
    <row r="40" spans="2:13" ht="49.5" x14ac:dyDescent="0.45">
      <c r="B40" s="62" t="s">
        <v>241</v>
      </c>
      <c r="C40" s="64" t="s">
        <v>242</v>
      </c>
      <c r="D40" s="67"/>
      <c r="E40" s="72"/>
      <c r="F40" s="78"/>
      <c r="G40" s="72"/>
      <c r="H40" s="75" t="s">
        <v>220</v>
      </c>
      <c r="I40" s="72"/>
      <c r="J40" s="79"/>
      <c r="K40" s="72"/>
      <c r="L40" s="66" t="s">
        <v>285</v>
      </c>
      <c r="M40" s="64" t="s">
        <v>286</v>
      </c>
    </row>
    <row r="41" spans="2:13" ht="66" customHeight="1" x14ac:dyDescent="0.45">
      <c r="B41" s="65" t="s">
        <v>245</v>
      </c>
      <c r="C41" s="64" t="s">
        <v>246</v>
      </c>
      <c r="D41" s="67"/>
      <c r="E41" s="72"/>
      <c r="F41" s="79"/>
      <c r="G41" s="72"/>
      <c r="H41" s="78" t="s">
        <v>285</v>
      </c>
      <c r="I41" s="64" t="s">
        <v>286</v>
      </c>
      <c r="J41" s="79"/>
      <c r="K41" s="72"/>
      <c r="L41" s="62" t="s">
        <v>239</v>
      </c>
      <c r="M41" s="72" t="s">
        <v>240</v>
      </c>
    </row>
    <row r="42" spans="2:13" ht="33" x14ac:dyDescent="0.45">
      <c r="B42" s="66" t="s">
        <v>285</v>
      </c>
      <c r="C42" s="64" t="s">
        <v>286</v>
      </c>
      <c r="D42" s="67"/>
      <c r="E42" s="72"/>
      <c r="F42" s="78"/>
      <c r="G42" s="72"/>
      <c r="H42" s="75" t="s">
        <v>314</v>
      </c>
      <c r="I42" s="72"/>
      <c r="J42" s="79"/>
      <c r="K42" s="72"/>
      <c r="L42" s="62" t="s">
        <v>243</v>
      </c>
      <c r="M42" s="72" t="s">
        <v>244</v>
      </c>
    </row>
    <row r="43" spans="2:13" ht="66" x14ac:dyDescent="0.45">
      <c r="B43" s="62" t="s">
        <v>247</v>
      </c>
      <c r="C43" s="64" t="s">
        <v>248</v>
      </c>
      <c r="D43" s="67"/>
      <c r="E43" s="72"/>
      <c r="F43" s="79"/>
      <c r="G43" s="72"/>
      <c r="H43" s="75" t="s">
        <v>315</v>
      </c>
      <c r="I43" s="72"/>
      <c r="J43" s="79"/>
      <c r="K43" s="72"/>
      <c r="L43" s="73"/>
      <c r="M43" s="72"/>
    </row>
    <row r="44" spans="2:13" ht="49.5" x14ac:dyDescent="0.45">
      <c r="B44" s="62" t="s">
        <v>249</v>
      </c>
      <c r="C44" s="64" t="s">
        <v>250</v>
      </c>
      <c r="D44" s="67"/>
      <c r="E44" s="72"/>
      <c r="F44" s="78"/>
      <c r="G44" s="72"/>
      <c r="H44" s="78" t="s">
        <v>316</v>
      </c>
      <c r="I44" s="72"/>
      <c r="J44" s="79"/>
      <c r="K44" s="72"/>
      <c r="L44" s="67"/>
      <c r="M44" s="72"/>
    </row>
    <row r="45" spans="2:13" ht="49.5" x14ac:dyDescent="0.45">
      <c r="B45" s="62" t="s">
        <v>251</v>
      </c>
      <c r="C45" s="64" t="s">
        <v>250</v>
      </c>
      <c r="D45" s="67"/>
      <c r="E45" s="72"/>
      <c r="F45" s="79"/>
      <c r="G45" s="72"/>
      <c r="H45" s="78" t="s">
        <v>317</v>
      </c>
      <c r="I45" s="72"/>
      <c r="J45" s="79"/>
      <c r="K45" s="72"/>
      <c r="L45" s="73"/>
      <c r="M45" s="72"/>
    </row>
    <row r="46" spans="2:13" ht="49.5" x14ac:dyDescent="0.45">
      <c r="B46" s="62" t="s">
        <v>252</v>
      </c>
      <c r="C46" s="64" t="s">
        <v>250</v>
      </c>
      <c r="D46" s="67"/>
      <c r="E46" s="72"/>
      <c r="F46" s="79"/>
      <c r="G46" s="72"/>
      <c r="H46" s="78" t="s">
        <v>318</v>
      </c>
      <c r="I46" s="72"/>
      <c r="J46" s="79"/>
      <c r="K46" s="72"/>
      <c r="L46" s="67"/>
      <c r="M46" s="72"/>
    </row>
    <row r="47" spans="2:13" ht="49.5" x14ac:dyDescent="0.45">
      <c r="B47" s="62" t="s">
        <v>253</v>
      </c>
      <c r="C47" s="64" t="s">
        <v>250</v>
      </c>
      <c r="D47" s="67"/>
      <c r="E47" s="72"/>
      <c r="F47" s="79"/>
      <c r="G47" s="72"/>
      <c r="H47" s="78" t="s">
        <v>319</v>
      </c>
      <c r="I47" s="72"/>
      <c r="J47" s="79"/>
      <c r="K47" s="72"/>
      <c r="L47" s="73"/>
      <c r="M47" s="72"/>
    </row>
    <row r="48" spans="2:13" ht="49.5" x14ac:dyDescent="0.45">
      <c r="B48" s="62" t="s">
        <v>254</v>
      </c>
      <c r="C48" s="64" t="s">
        <v>250</v>
      </c>
      <c r="D48" s="67"/>
      <c r="E48" s="72"/>
      <c r="F48" s="79"/>
      <c r="G48" s="72"/>
      <c r="H48" s="78" t="s">
        <v>320</v>
      </c>
      <c r="I48" s="72"/>
      <c r="J48" s="79"/>
      <c r="K48" s="72"/>
      <c r="L48" s="67"/>
      <c r="M48" s="72"/>
    </row>
    <row r="49" spans="2:13" ht="49.5" x14ac:dyDescent="0.45">
      <c r="B49" s="62" t="s">
        <v>255</v>
      </c>
      <c r="C49" s="64" t="s">
        <v>250</v>
      </c>
      <c r="D49" s="67"/>
      <c r="E49" s="72"/>
      <c r="F49" s="79"/>
      <c r="G49" s="72"/>
      <c r="H49" s="78" t="s">
        <v>321</v>
      </c>
      <c r="I49" s="72"/>
      <c r="J49" s="79"/>
      <c r="K49" s="72"/>
      <c r="L49" s="73"/>
      <c r="M49" s="72"/>
    </row>
    <row r="50" spans="2:13" ht="49.5" x14ac:dyDescent="0.45">
      <c r="B50" s="62" t="s">
        <v>256</v>
      </c>
      <c r="C50" s="64" t="s">
        <v>250</v>
      </c>
      <c r="D50" s="67"/>
      <c r="E50" s="72"/>
      <c r="F50" s="79"/>
      <c r="G50" s="72"/>
      <c r="H50" s="78" t="s">
        <v>322</v>
      </c>
      <c r="I50" s="72"/>
      <c r="J50" s="79"/>
      <c r="K50" s="72"/>
      <c r="L50" s="67"/>
      <c r="M50" s="72"/>
    </row>
    <row r="51" spans="2:13" ht="49.5" x14ac:dyDescent="0.45">
      <c r="B51" s="62" t="s">
        <v>257</v>
      </c>
      <c r="C51" s="64" t="s">
        <v>250</v>
      </c>
      <c r="D51" s="67"/>
      <c r="E51" s="72"/>
      <c r="F51" s="79"/>
      <c r="G51" s="72"/>
      <c r="H51" s="78" t="s">
        <v>323</v>
      </c>
      <c r="I51" s="72"/>
      <c r="J51" s="79"/>
      <c r="K51" s="72"/>
      <c r="L51" s="67"/>
      <c r="M51" s="72"/>
    </row>
    <row r="52" spans="2:13" ht="49.5" x14ac:dyDescent="0.45">
      <c r="B52" s="62" t="s">
        <v>258</v>
      </c>
      <c r="C52" s="64" t="s">
        <v>250</v>
      </c>
      <c r="D52" s="67"/>
      <c r="E52" s="72"/>
      <c r="F52" s="79"/>
      <c r="G52" s="72"/>
      <c r="H52" s="78" t="s">
        <v>324</v>
      </c>
      <c r="I52" s="72"/>
      <c r="J52" s="79"/>
      <c r="K52" s="72"/>
      <c r="L52" s="67"/>
      <c r="M52" s="72"/>
    </row>
    <row r="53" spans="2:13" ht="49.5" x14ac:dyDescent="0.45">
      <c r="B53" s="62" t="s">
        <v>259</v>
      </c>
      <c r="C53" s="64" t="s">
        <v>250</v>
      </c>
      <c r="D53" s="67"/>
      <c r="E53" s="72"/>
      <c r="F53" s="79"/>
      <c r="G53" s="72"/>
      <c r="H53" s="75" t="s">
        <v>325</v>
      </c>
      <c r="I53" s="72"/>
      <c r="J53" s="79"/>
      <c r="K53" s="72"/>
      <c r="L53" s="67"/>
      <c r="M53" s="72"/>
    </row>
    <row r="54" spans="2:13" ht="49.5" x14ac:dyDescent="0.45">
      <c r="B54" s="62" t="s">
        <v>260</v>
      </c>
      <c r="C54" s="64" t="s">
        <v>250</v>
      </c>
      <c r="D54" s="67"/>
      <c r="E54" s="72"/>
      <c r="F54" s="79"/>
      <c r="G54" s="72"/>
      <c r="H54" s="78" t="s">
        <v>326</v>
      </c>
      <c r="I54" s="72"/>
      <c r="J54" s="79"/>
      <c r="K54" s="72"/>
      <c r="L54" s="67"/>
      <c r="M54" s="72"/>
    </row>
    <row r="55" spans="2:13" ht="49.5" x14ac:dyDescent="0.45">
      <c r="B55" s="62" t="s">
        <v>261</v>
      </c>
      <c r="C55" s="64" t="s">
        <v>250</v>
      </c>
      <c r="D55" s="67"/>
      <c r="E55" s="72"/>
      <c r="F55" s="79"/>
      <c r="G55" s="72"/>
      <c r="H55" s="78" t="s">
        <v>327</v>
      </c>
      <c r="I55" s="72"/>
      <c r="J55" s="79"/>
      <c r="K55" s="72"/>
      <c r="L55" s="67"/>
      <c r="M55" s="72"/>
    </row>
    <row r="56" spans="2:13" ht="49.5" x14ac:dyDescent="0.45">
      <c r="B56" s="62" t="s">
        <v>262</v>
      </c>
      <c r="C56" s="64" t="s">
        <v>250</v>
      </c>
      <c r="D56" s="67"/>
      <c r="E56" s="72"/>
      <c r="F56" s="79"/>
      <c r="G56" s="72"/>
      <c r="H56" s="78" t="s">
        <v>328</v>
      </c>
      <c r="I56" s="72"/>
      <c r="J56" s="79"/>
      <c r="K56" s="72"/>
      <c r="L56" s="67"/>
      <c r="M56" s="72"/>
    </row>
    <row r="57" spans="2:13" ht="49.5" x14ac:dyDescent="0.45">
      <c r="B57" s="62" t="s">
        <v>263</v>
      </c>
      <c r="C57" s="64" t="s">
        <v>250</v>
      </c>
      <c r="D57" s="67"/>
      <c r="E57" s="72"/>
      <c r="F57" s="79"/>
      <c r="G57" s="72"/>
      <c r="H57" s="78" t="s">
        <v>329</v>
      </c>
      <c r="I57" s="72"/>
      <c r="J57" s="79"/>
      <c r="K57" s="72"/>
      <c r="L57" s="67"/>
      <c r="M57" s="72"/>
    </row>
    <row r="58" spans="2:13" ht="49.5" x14ac:dyDescent="0.45">
      <c r="B58" s="62" t="s">
        <v>264</v>
      </c>
      <c r="C58" s="64" t="s">
        <v>250</v>
      </c>
      <c r="D58" s="67"/>
      <c r="E58" s="72"/>
      <c r="F58" s="79"/>
      <c r="G58" s="72"/>
      <c r="H58" s="78" t="s">
        <v>330</v>
      </c>
      <c r="I58" s="72"/>
      <c r="J58" s="79"/>
      <c r="K58" s="72"/>
      <c r="L58" s="67"/>
      <c r="M58" s="72"/>
    </row>
    <row r="59" spans="2:13" ht="49.5" x14ac:dyDescent="0.45">
      <c r="B59" s="62" t="s">
        <v>265</v>
      </c>
      <c r="C59" s="64" t="s">
        <v>250</v>
      </c>
      <c r="D59" s="67"/>
      <c r="E59" s="72"/>
      <c r="F59" s="79"/>
      <c r="G59" s="72"/>
      <c r="H59" s="78" t="s">
        <v>331</v>
      </c>
      <c r="I59" s="72"/>
      <c r="J59" s="79"/>
      <c r="K59" s="72"/>
      <c r="L59" s="67"/>
      <c r="M59" s="72"/>
    </row>
    <row r="60" spans="2:13" ht="49.5" x14ac:dyDescent="0.45">
      <c r="B60" s="62" t="s">
        <v>266</v>
      </c>
      <c r="C60" s="64" t="s">
        <v>250</v>
      </c>
      <c r="D60" s="67"/>
      <c r="E60" s="72"/>
      <c r="F60" s="79"/>
      <c r="G60" s="72"/>
      <c r="H60" s="78" t="s">
        <v>332</v>
      </c>
      <c r="I60" s="72"/>
      <c r="J60" s="79"/>
      <c r="K60" s="72"/>
      <c r="L60" s="67"/>
      <c r="M60" s="72"/>
    </row>
    <row r="61" spans="2:13" ht="17.5" customHeight="1" x14ac:dyDescent="0.45">
      <c r="B61" s="62" t="s">
        <v>267</v>
      </c>
      <c r="C61" s="64" t="s">
        <v>250</v>
      </c>
      <c r="D61" s="67"/>
      <c r="E61" s="72"/>
      <c r="F61" s="79"/>
      <c r="G61" s="72"/>
      <c r="H61" s="78" t="s">
        <v>333</v>
      </c>
      <c r="I61" s="72"/>
      <c r="J61" s="79"/>
      <c r="K61" s="72"/>
      <c r="L61" s="67"/>
      <c r="M61" s="72"/>
    </row>
    <row r="62" spans="2:13" ht="66" x14ac:dyDescent="0.45">
      <c r="B62" s="62" t="s">
        <v>268</v>
      </c>
      <c r="C62" s="64" t="s">
        <v>250</v>
      </c>
      <c r="D62" s="67"/>
      <c r="E62" s="72"/>
      <c r="F62" s="79"/>
      <c r="G62" s="72"/>
      <c r="H62" s="78" t="s">
        <v>334</v>
      </c>
      <c r="I62" s="72"/>
      <c r="J62" s="79"/>
      <c r="K62" s="72"/>
      <c r="L62" s="67"/>
      <c r="M62" s="72"/>
    </row>
    <row r="63" spans="2:13" ht="49.5" x14ac:dyDescent="0.45">
      <c r="B63" s="62" t="s">
        <v>269</v>
      </c>
      <c r="C63" s="64" t="s">
        <v>250</v>
      </c>
      <c r="D63" s="67"/>
      <c r="E63" s="72"/>
      <c r="F63" s="79"/>
      <c r="G63" s="72"/>
      <c r="H63" s="78" t="s">
        <v>335</v>
      </c>
      <c r="I63" s="72"/>
      <c r="J63" s="79"/>
      <c r="K63" s="72"/>
      <c r="L63" s="67"/>
      <c r="M63" s="72"/>
    </row>
    <row r="64" spans="2:13" ht="66" x14ac:dyDescent="0.45">
      <c r="B64" s="62" t="s">
        <v>270</v>
      </c>
      <c r="C64" s="64" t="s">
        <v>250</v>
      </c>
      <c r="D64" s="67"/>
      <c r="E64" s="72"/>
      <c r="F64" s="79"/>
      <c r="G64" s="72"/>
      <c r="H64" s="78" t="s">
        <v>336</v>
      </c>
      <c r="I64" s="72"/>
      <c r="J64" s="79"/>
      <c r="K64" s="72"/>
      <c r="L64" s="67"/>
      <c r="M64" s="72"/>
    </row>
    <row r="65" spans="2:13" ht="49.5" x14ac:dyDescent="0.45">
      <c r="B65" s="62" t="s">
        <v>271</v>
      </c>
      <c r="C65" s="64" t="s">
        <v>250</v>
      </c>
      <c r="D65" s="67"/>
      <c r="E65" s="72"/>
      <c r="F65" s="79"/>
      <c r="G65" s="72"/>
      <c r="H65" s="75" t="s">
        <v>337</v>
      </c>
      <c r="I65" s="72"/>
      <c r="J65" s="79"/>
      <c r="K65" s="72"/>
      <c r="L65" s="67"/>
      <c r="M65" s="72"/>
    </row>
    <row r="66" spans="2:13" ht="66" x14ac:dyDescent="0.45">
      <c r="B66" s="62" t="s">
        <v>272</v>
      </c>
      <c r="C66" s="64" t="s">
        <v>250</v>
      </c>
      <c r="D66" s="67"/>
      <c r="E66" s="72"/>
      <c r="F66" s="79"/>
      <c r="G66" s="72"/>
      <c r="H66" s="75" t="s">
        <v>338</v>
      </c>
      <c r="I66" s="72"/>
      <c r="J66" s="79"/>
      <c r="K66" s="72"/>
      <c r="L66" s="67"/>
      <c r="M66" s="72"/>
    </row>
    <row r="67" spans="2:13" ht="66" x14ac:dyDescent="0.45">
      <c r="B67" s="62" t="s">
        <v>273</v>
      </c>
      <c r="C67" s="64" t="s">
        <v>250</v>
      </c>
      <c r="D67" s="67"/>
      <c r="E67" s="72"/>
      <c r="F67" s="79"/>
      <c r="G67" s="72"/>
      <c r="H67" s="75" t="s">
        <v>339</v>
      </c>
      <c r="I67" s="72"/>
      <c r="J67" s="79"/>
      <c r="K67" s="72"/>
      <c r="L67" s="67"/>
      <c r="M67" s="72"/>
    </row>
    <row r="68" spans="2:13" ht="49.5" x14ac:dyDescent="0.45">
      <c r="B68" s="62" t="s">
        <v>274</v>
      </c>
      <c r="C68" s="64" t="s">
        <v>250</v>
      </c>
      <c r="D68" s="67"/>
      <c r="E68" s="72"/>
      <c r="F68" s="79"/>
      <c r="G68" s="72"/>
      <c r="H68" s="75" t="s">
        <v>340</v>
      </c>
      <c r="I68" s="72"/>
      <c r="J68" s="79"/>
      <c r="K68" s="72"/>
      <c r="L68" s="67"/>
      <c r="M68" s="72"/>
    </row>
    <row r="69" spans="2:13" ht="66" x14ac:dyDescent="0.45">
      <c r="B69" s="62" t="s">
        <v>275</v>
      </c>
      <c r="C69" s="64" t="s">
        <v>250</v>
      </c>
      <c r="D69" s="67"/>
      <c r="E69" s="72"/>
      <c r="F69" s="79"/>
      <c r="G69" s="72"/>
      <c r="H69" s="78" t="s">
        <v>341</v>
      </c>
      <c r="I69" s="72"/>
      <c r="J69" s="79"/>
      <c r="K69" s="72"/>
      <c r="L69" s="67"/>
      <c r="M69" s="72"/>
    </row>
    <row r="70" spans="2:13" ht="49.5" x14ac:dyDescent="0.45">
      <c r="B70" s="62" t="s">
        <v>276</v>
      </c>
      <c r="C70" s="64" t="s">
        <v>250</v>
      </c>
      <c r="D70" s="67"/>
      <c r="E70" s="72"/>
      <c r="F70" s="79"/>
      <c r="G70" s="72"/>
      <c r="H70" s="78" t="s">
        <v>342</v>
      </c>
      <c r="I70" s="72"/>
      <c r="J70" s="79"/>
      <c r="K70" s="72"/>
      <c r="L70" s="67"/>
      <c r="M70" s="72"/>
    </row>
    <row r="71" spans="2:13" ht="49.5" x14ac:dyDescent="0.45">
      <c r="B71" s="62" t="s">
        <v>277</v>
      </c>
      <c r="C71" s="64" t="s">
        <v>250</v>
      </c>
      <c r="D71" s="67"/>
      <c r="E71" s="72"/>
      <c r="F71" s="79"/>
      <c r="G71" s="72"/>
      <c r="H71" s="78" t="s">
        <v>343</v>
      </c>
      <c r="I71" s="72"/>
      <c r="J71" s="79"/>
      <c r="K71" s="72"/>
      <c r="L71" s="67"/>
      <c r="M71" s="72"/>
    </row>
    <row r="72" spans="2:13" ht="49.5" x14ac:dyDescent="0.45">
      <c r="B72" s="62" t="s">
        <v>278</v>
      </c>
      <c r="C72" s="64" t="s">
        <v>250</v>
      </c>
      <c r="D72" s="67"/>
      <c r="E72" s="72"/>
      <c r="F72" s="79"/>
      <c r="G72" s="72"/>
      <c r="H72" s="78" t="s">
        <v>344</v>
      </c>
      <c r="I72" s="72"/>
      <c r="J72" s="79"/>
      <c r="K72" s="72"/>
      <c r="L72" s="67"/>
      <c r="M72" s="72"/>
    </row>
    <row r="73" spans="2:13" ht="49.5" x14ac:dyDescent="0.45">
      <c r="B73" s="62" t="s">
        <v>279</v>
      </c>
      <c r="C73" s="64" t="s">
        <v>250</v>
      </c>
      <c r="D73" s="67"/>
      <c r="E73" s="72"/>
      <c r="F73" s="79"/>
      <c r="G73" s="72"/>
      <c r="H73" s="78" t="s">
        <v>345</v>
      </c>
      <c r="I73" s="72"/>
      <c r="J73" s="79"/>
      <c r="K73" s="72"/>
      <c r="L73" s="67"/>
      <c r="M73" s="72"/>
    </row>
    <row r="74" spans="2:13" ht="49.5" x14ac:dyDescent="0.45">
      <c r="B74" s="62" t="s">
        <v>280</v>
      </c>
      <c r="C74" s="64" t="s">
        <v>250</v>
      </c>
      <c r="D74" s="67"/>
      <c r="E74" s="72"/>
      <c r="F74" s="79"/>
      <c r="G74" s="72"/>
      <c r="H74" s="78" t="s">
        <v>346</v>
      </c>
      <c r="I74" s="72"/>
      <c r="J74" s="79"/>
      <c r="K74" s="72"/>
      <c r="L74" s="67"/>
      <c r="M74" s="72"/>
    </row>
    <row r="75" spans="2:13" ht="49.5" x14ac:dyDescent="0.45">
      <c r="B75" s="62" t="s">
        <v>281</v>
      </c>
      <c r="C75" s="64" t="s">
        <v>250</v>
      </c>
      <c r="D75" s="67"/>
      <c r="E75" s="72"/>
      <c r="F75" s="79"/>
      <c r="G75" s="72"/>
      <c r="H75" s="78" t="s">
        <v>347</v>
      </c>
      <c r="I75" s="72"/>
      <c r="J75" s="79"/>
      <c r="K75" s="72"/>
      <c r="L75" s="67"/>
      <c r="M75" s="72"/>
    </row>
    <row r="76" spans="2:13" ht="49.5" x14ac:dyDescent="0.45">
      <c r="B76" s="62" t="s">
        <v>282</v>
      </c>
      <c r="C76" s="64" t="s">
        <v>250</v>
      </c>
      <c r="D76" s="67"/>
      <c r="E76" s="72"/>
      <c r="F76" s="79"/>
      <c r="G76" s="72"/>
      <c r="H76" s="78" t="s">
        <v>348</v>
      </c>
      <c r="I76" s="72"/>
      <c r="J76" s="79"/>
      <c r="K76" s="72"/>
      <c r="L76" s="67"/>
      <c r="M76" s="72"/>
    </row>
    <row r="77" spans="2:13" ht="49.5" x14ac:dyDescent="0.45">
      <c r="B77" s="62" t="s">
        <v>283</v>
      </c>
      <c r="C77" s="64" t="s">
        <v>250</v>
      </c>
      <c r="D77" s="67"/>
      <c r="E77" s="72"/>
      <c r="F77" s="79"/>
      <c r="G77" s="72"/>
      <c r="H77" s="78" t="s">
        <v>349</v>
      </c>
      <c r="I77" s="72"/>
      <c r="J77" s="79"/>
      <c r="K77" s="72"/>
      <c r="L77" s="67"/>
      <c r="M77" s="72"/>
    </row>
    <row r="78" spans="2:13" ht="49.5" x14ac:dyDescent="0.45">
      <c r="B78" s="62" t="s">
        <v>284</v>
      </c>
      <c r="C78" s="64" t="s">
        <v>250</v>
      </c>
      <c r="D78" s="67"/>
      <c r="E78" s="72"/>
      <c r="F78" s="79"/>
      <c r="G78" s="72"/>
      <c r="H78" s="78" t="s">
        <v>350</v>
      </c>
      <c r="I78" s="72"/>
      <c r="J78" s="79"/>
      <c r="K78" s="72"/>
      <c r="L78" s="67"/>
      <c r="M78" s="72"/>
    </row>
    <row r="79" spans="2:13" ht="16.5" x14ac:dyDescent="0.45">
      <c r="B79" s="67"/>
      <c r="C79" s="64"/>
      <c r="D79" s="67"/>
      <c r="E79" s="72"/>
      <c r="F79" s="79"/>
      <c r="G79" s="72"/>
      <c r="H79" s="78" t="s">
        <v>351</v>
      </c>
      <c r="I79" s="72"/>
      <c r="J79" s="79"/>
      <c r="K79" s="72"/>
      <c r="L79" s="67"/>
      <c r="M79" s="72"/>
    </row>
    <row r="80" spans="2:13" ht="16.5" x14ac:dyDescent="0.45">
      <c r="B80" s="67"/>
      <c r="C80" s="64"/>
      <c r="D80" s="67"/>
      <c r="E80" s="72"/>
      <c r="F80" s="79"/>
      <c r="G80" s="72"/>
      <c r="H80" s="78" t="s">
        <v>352</v>
      </c>
      <c r="I80" s="72"/>
      <c r="J80" s="79"/>
      <c r="K80" s="72"/>
      <c r="L80" s="67"/>
      <c r="M80" s="72"/>
    </row>
    <row r="81" spans="2:13" ht="16.5" x14ac:dyDescent="0.45">
      <c r="B81" s="67"/>
      <c r="C81" s="64"/>
      <c r="D81" s="67"/>
      <c r="E81" s="72"/>
      <c r="F81" s="79"/>
      <c r="G81" s="72"/>
      <c r="H81" s="78" t="s">
        <v>353</v>
      </c>
      <c r="I81" s="72"/>
      <c r="J81" s="79"/>
      <c r="K81" s="72"/>
      <c r="L81" s="67"/>
      <c r="M81" s="72"/>
    </row>
    <row r="82" spans="2:13" ht="16.5" x14ac:dyDescent="0.45">
      <c r="B82" s="67"/>
      <c r="C82" s="64"/>
      <c r="D82" s="67"/>
      <c r="E82" s="72"/>
      <c r="F82" s="79"/>
      <c r="G82" s="72"/>
      <c r="H82" s="78" t="s">
        <v>354</v>
      </c>
      <c r="I82" s="72"/>
      <c r="J82" s="79"/>
      <c r="K82" s="72"/>
      <c r="L82" s="67"/>
      <c r="M82" s="72"/>
    </row>
    <row r="83" spans="2:13" ht="16.5" x14ac:dyDescent="0.45">
      <c r="B83" s="67"/>
      <c r="C83" s="64"/>
      <c r="D83" s="67"/>
      <c r="E83" s="72"/>
      <c r="F83" s="79"/>
      <c r="G83" s="72"/>
      <c r="H83" s="78" t="s">
        <v>355</v>
      </c>
      <c r="I83" s="72"/>
      <c r="J83" s="79"/>
      <c r="K83" s="72"/>
      <c r="L83" s="67"/>
      <c r="M83" s="72"/>
    </row>
    <row r="84" spans="2:13" ht="16.5" x14ac:dyDescent="0.45">
      <c r="B84" s="67"/>
      <c r="C84" s="64"/>
      <c r="D84" s="67"/>
      <c r="E84" s="72"/>
      <c r="F84" s="79"/>
      <c r="G84" s="72"/>
      <c r="H84" s="78" t="s">
        <v>356</v>
      </c>
      <c r="I84" s="72"/>
      <c r="J84" s="79"/>
      <c r="K84" s="72"/>
      <c r="L84" s="67"/>
      <c r="M84" s="72"/>
    </row>
    <row r="85" spans="2:13" ht="16.5" x14ac:dyDescent="0.45">
      <c r="B85" s="67"/>
      <c r="C85" s="64"/>
      <c r="D85" s="67"/>
      <c r="E85" s="72"/>
      <c r="F85" s="79"/>
      <c r="G85" s="72"/>
      <c r="H85" s="78" t="s">
        <v>357</v>
      </c>
      <c r="I85" s="72"/>
      <c r="J85" s="79"/>
      <c r="K85" s="72"/>
      <c r="L85" s="67"/>
      <c r="M85" s="72"/>
    </row>
    <row r="86" spans="2:13" ht="16.5" x14ac:dyDescent="0.45">
      <c r="B86" s="67"/>
      <c r="C86" s="64"/>
      <c r="D86" s="67"/>
      <c r="E86" s="72"/>
      <c r="F86" s="79"/>
      <c r="G86" s="72"/>
      <c r="H86" s="78" t="s">
        <v>358</v>
      </c>
      <c r="I86" s="72"/>
      <c r="J86" s="79"/>
      <c r="K86" s="72"/>
      <c r="L86" s="67"/>
      <c r="M86" s="72"/>
    </row>
    <row r="87" spans="2:13" ht="16.5" x14ac:dyDescent="0.45">
      <c r="B87" s="67"/>
      <c r="C87" s="64"/>
      <c r="D87" s="67"/>
      <c r="E87" s="72"/>
      <c r="F87" s="79"/>
      <c r="G87" s="72"/>
      <c r="H87" s="78" t="s">
        <v>359</v>
      </c>
      <c r="I87" s="72"/>
      <c r="J87" s="79"/>
      <c r="K87" s="72"/>
      <c r="L87" s="67"/>
      <c r="M87" s="72"/>
    </row>
    <row r="88" spans="2:13" ht="16.5" x14ac:dyDescent="0.45">
      <c r="B88" s="67"/>
      <c r="C88" s="64"/>
      <c r="D88" s="67"/>
      <c r="E88" s="72"/>
      <c r="F88" s="79"/>
      <c r="G88" s="72"/>
      <c r="H88" s="78" t="s">
        <v>360</v>
      </c>
      <c r="I88" s="72"/>
      <c r="J88" s="79"/>
      <c r="K88" s="72"/>
      <c r="L88" s="67"/>
      <c r="M88" s="72"/>
    </row>
    <row r="89" spans="2:13" ht="33" x14ac:dyDescent="0.45">
      <c r="B89" s="67"/>
      <c r="C89" s="64"/>
      <c r="D89" s="67"/>
      <c r="E89" s="72"/>
      <c r="F89" s="79"/>
      <c r="G89" s="72"/>
      <c r="H89" s="75" t="s">
        <v>361</v>
      </c>
      <c r="I89" s="72"/>
      <c r="J89" s="79"/>
      <c r="K89" s="72"/>
      <c r="L89" s="67"/>
      <c r="M89" s="72"/>
    </row>
    <row r="90" spans="2:13" ht="33" x14ac:dyDescent="0.45">
      <c r="B90" s="67"/>
      <c r="C90" s="64"/>
      <c r="D90" s="67"/>
      <c r="E90" s="72"/>
      <c r="F90" s="79"/>
      <c r="G90" s="72"/>
      <c r="H90" s="78" t="s">
        <v>362</v>
      </c>
      <c r="I90" s="72"/>
      <c r="J90" s="79"/>
      <c r="K90" s="72"/>
      <c r="L90" s="67"/>
      <c r="M90" s="72"/>
    </row>
    <row r="91" spans="2:13" ht="33" x14ac:dyDescent="0.45">
      <c r="B91" s="67"/>
      <c r="C91" s="64"/>
      <c r="D91" s="67"/>
      <c r="E91" s="72"/>
      <c r="F91" s="79"/>
      <c r="G91" s="72"/>
      <c r="H91" s="78" t="s">
        <v>363</v>
      </c>
      <c r="I91" s="72"/>
      <c r="J91" s="79"/>
      <c r="K91" s="72"/>
      <c r="L91" s="67"/>
      <c r="M91" s="72"/>
    </row>
    <row r="92" spans="2:13" ht="33" x14ac:dyDescent="0.45">
      <c r="B92" s="67"/>
      <c r="C92" s="64"/>
      <c r="D92" s="67"/>
      <c r="E92" s="72"/>
      <c r="F92" s="79"/>
      <c r="G92" s="72"/>
      <c r="H92" s="78" t="s">
        <v>364</v>
      </c>
      <c r="I92" s="72"/>
      <c r="J92" s="79"/>
      <c r="K92" s="72"/>
      <c r="L92" s="67"/>
      <c r="M92" s="72"/>
    </row>
    <row r="93" spans="2:13" ht="33" x14ac:dyDescent="0.45">
      <c r="B93" s="67"/>
      <c r="C93" s="64"/>
      <c r="D93" s="67"/>
      <c r="E93" s="72"/>
      <c r="F93" s="79"/>
      <c r="G93" s="72"/>
      <c r="H93" s="78" t="s">
        <v>365</v>
      </c>
      <c r="I93" s="72"/>
      <c r="J93" s="79"/>
      <c r="K93" s="72"/>
      <c r="L93" s="67"/>
      <c r="M93" s="72"/>
    </row>
    <row r="94" spans="2:13" ht="33" x14ac:dyDescent="0.45">
      <c r="B94" s="67"/>
      <c r="C94" s="64"/>
      <c r="D94" s="67"/>
      <c r="E94" s="72"/>
      <c r="F94" s="79"/>
      <c r="G94" s="72"/>
      <c r="H94" s="78" t="s">
        <v>366</v>
      </c>
      <c r="I94" s="72"/>
      <c r="J94" s="79"/>
      <c r="K94" s="72"/>
      <c r="L94" s="67"/>
      <c r="M94" s="72"/>
    </row>
    <row r="95" spans="2:13" ht="33" x14ac:dyDescent="0.45">
      <c r="B95" s="67"/>
      <c r="C95" s="64"/>
      <c r="D95" s="67"/>
      <c r="E95" s="72"/>
      <c r="F95" s="79"/>
      <c r="G95" s="72"/>
      <c r="H95" s="78" t="s">
        <v>367</v>
      </c>
      <c r="I95" s="72"/>
      <c r="J95" s="79"/>
      <c r="K95" s="72"/>
      <c r="L95" s="67"/>
      <c r="M95" s="72"/>
    </row>
    <row r="96" spans="2:13" ht="33" x14ac:dyDescent="0.45">
      <c r="B96" s="67"/>
      <c r="C96" s="64"/>
      <c r="D96" s="67"/>
      <c r="E96" s="72"/>
      <c r="F96" s="79"/>
      <c r="G96" s="72"/>
      <c r="H96" s="78" t="s">
        <v>368</v>
      </c>
      <c r="I96" s="72"/>
      <c r="J96" s="79"/>
      <c r="K96" s="72"/>
      <c r="L96" s="67"/>
      <c r="M96" s="72"/>
    </row>
    <row r="97" spans="2:13" ht="33" x14ac:dyDescent="0.45">
      <c r="B97" s="67"/>
      <c r="C97" s="64"/>
      <c r="D97" s="67"/>
      <c r="E97" s="72"/>
      <c r="F97" s="79"/>
      <c r="G97" s="72"/>
      <c r="H97" s="78" t="s">
        <v>369</v>
      </c>
      <c r="I97" s="72"/>
      <c r="J97" s="79"/>
      <c r="K97" s="72"/>
      <c r="L97" s="67"/>
      <c r="M97" s="72"/>
    </row>
    <row r="98" spans="2:13" ht="33" x14ac:dyDescent="0.45">
      <c r="B98" s="67"/>
      <c r="C98" s="64"/>
      <c r="D98" s="67"/>
      <c r="E98" s="72"/>
      <c r="F98" s="79"/>
      <c r="G98" s="72"/>
      <c r="H98" s="78" t="s">
        <v>370</v>
      </c>
      <c r="I98" s="72"/>
      <c r="J98" s="79"/>
      <c r="K98" s="72"/>
      <c r="L98" s="67"/>
      <c r="M98" s="72"/>
    </row>
    <row r="99" spans="2:13" ht="33" x14ac:dyDescent="0.45">
      <c r="B99" s="67"/>
      <c r="C99" s="64"/>
      <c r="D99" s="67"/>
      <c r="E99" s="72"/>
      <c r="F99" s="79"/>
      <c r="G99" s="72"/>
      <c r="H99" s="78" t="s">
        <v>371</v>
      </c>
      <c r="I99" s="72"/>
      <c r="J99" s="79"/>
      <c r="K99" s="72"/>
      <c r="L99" s="67"/>
      <c r="M99" s="72"/>
    </row>
    <row r="100" spans="2:13" ht="33" x14ac:dyDescent="0.45">
      <c r="B100" s="67"/>
      <c r="C100" s="64"/>
      <c r="D100" s="67"/>
      <c r="E100" s="72"/>
      <c r="F100" s="79"/>
      <c r="G100" s="72"/>
      <c r="H100" s="78" t="s">
        <v>372</v>
      </c>
      <c r="I100" s="72"/>
      <c r="J100" s="79"/>
      <c r="K100" s="72"/>
      <c r="L100" s="67"/>
      <c r="M100" s="72"/>
    </row>
    <row r="101" spans="2:13" ht="49.5" x14ac:dyDescent="0.45">
      <c r="B101" s="67"/>
      <c r="C101" s="64"/>
      <c r="D101" s="67"/>
      <c r="E101" s="72"/>
      <c r="F101" s="79"/>
      <c r="G101" s="72"/>
      <c r="H101" s="75" t="s">
        <v>373</v>
      </c>
      <c r="I101" s="72"/>
      <c r="J101" s="79"/>
      <c r="K101" s="72"/>
      <c r="L101" s="67"/>
      <c r="M101" s="72"/>
    </row>
    <row r="102" spans="2:13" ht="66" x14ac:dyDescent="0.45">
      <c r="B102" s="67"/>
      <c r="C102" s="64"/>
      <c r="D102" s="67"/>
      <c r="E102" s="72"/>
      <c r="F102" s="79"/>
      <c r="G102" s="72"/>
      <c r="H102" s="75" t="s">
        <v>374</v>
      </c>
      <c r="I102" s="72"/>
      <c r="J102" s="79"/>
      <c r="K102" s="72"/>
      <c r="L102" s="67"/>
      <c r="M102" s="72"/>
    </row>
    <row r="103" spans="2:13" ht="33" x14ac:dyDescent="0.45">
      <c r="B103" s="67"/>
      <c r="C103" s="64"/>
      <c r="D103" s="67"/>
      <c r="E103" s="72"/>
      <c r="F103" s="79"/>
      <c r="G103" s="72"/>
      <c r="H103" s="78" t="s">
        <v>375</v>
      </c>
      <c r="I103" s="72"/>
      <c r="J103" s="79"/>
      <c r="K103" s="72"/>
      <c r="L103" s="67"/>
      <c r="M103" s="72"/>
    </row>
    <row r="104" spans="2:13" ht="33" x14ac:dyDescent="0.45">
      <c r="B104" s="67"/>
      <c r="C104" s="64"/>
      <c r="D104" s="67"/>
      <c r="E104" s="72"/>
      <c r="F104" s="79"/>
      <c r="G104" s="72"/>
      <c r="H104" s="78" t="s">
        <v>376</v>
      </c>
      <c r="I104" s="72"/>
      <c r="J104" s="79"/>
      <c r="K104" s="72"/>
      <c r="L104" s="67"/>
      <c r="M104" s="72"/>
    </row>
    <row r="105" spans="2:13" ht="33" x14ac:dyDescent="0.45">
      <c r="B105" s="67"/>
      <c r="C105" s="64"/>
      <c r="D105" s="67"/>
      <c r="E105" s="72"/>
      <c r="F105" s="79"/>
      <c r="G105" s="72"/>
      <c r="H105" s="78" t="s">
        <v>377</v>
      </c>
      <c r="I105" s="72"/>
      <c r="J105" s="79"/>
      <c r="K105" s="72"/>
      <c r="L105" s="67"/>
      <c r="M105" s="72"/>
    </row>
    <row r="106" spans="2:13" ht="33" x14ac:dyDescent="0.45">
      <c r="B106" s="67"/>
      <c r="C106" s="64"/>
      <c r="D106" s="67"/>
      <c r="E106" s="72"/>
      <c r="F106" s="79"/>
      <c r="G106" s="72"/>
      <c r="H106" s="78" t="s">
        <v>378</v>
      </c>
      <c r="I106" s="72"/>
      <c r="J106" s="79"/>
      <c r="K106" s="72"/>
      <c r="L106" s="67"/>
      <c r="M106" s="72"/>
    </row>
    <row r="107" spans="2:13" ht="33" x14ac:dyDescent="0.45">
      <c r="B107" s="67"/>
      <c r="C107" s="64"/>
      <c r="D107" s="67"/>
      <c r="E107" s="72"/>
      <c r="F107" s="79"/>
      <c r="G107" s="72"/>
      <c r="H107" s="78" t="s">
        <v>379</v>
      </c>
      <c r="I107" s="72"/>
      <c r="J107" s="79"/>
      <c r="K107" s="72"/>
      <c r="L107" s="67"/>
      <c r="M107" s="72"/>
    </row>
    <row r="108" spans="2:13" ht="33" x14ac:dyDescent="0.45">
      <c r="B108" s="67"/>
      <c r="C108" s="64"/>
      <c r="D108" s="67"/>
      <c r="E108" s="72"/>
      <c r="F108" s="79"/>
      <c r="G108" s="72"/>
      <c r="H108" s="78" t="s">
        <v>380</v>
      </c>
      <c r="I108" s="72"/>
      <c r="J108" s="79"/>
      <c r="K108" s="72"/>
      <c r="L108" s="67"/>
      <c r="M108" s="72"/>
    </row>
    <row r="109" spans="2:13" ht="33" x14ac:dyDescent="0.45">
      <c r="B109" s="67"/>
      <c r="C109" s="64"/>
      <c r="D109" s="67"/>
      <c r="E109" s="72"/>
      <c r="F109" s="79"/>
      <c r="G109" s="72"/>
      <c r="H109" s="78" t="s">
        <v>381</v>
      </c>
      <c r="I109" s="72"/>
      <c r="J109" s="79"/>
      <c r="K109" s="72"/>
      <c r="L109" s="67"/>
      <c r="M109" s="72"/>
    </row>
    <row r="110" spans="2:13" ht="33" x14ac:dyDescent="0.45">
      <c r="B110" s="67"/>
      <c r="C110" s="64"/>
      <c r="D110" s="67"/>
      <c r="E110" s="72"/>
      <c r="F110" s="79"/>
      <c r="G110" s="72"/>
      <c r="H110" s="78" t="s">
        <v>382</v>
      </c>
      <c r="I110" s="72"/>
      <c r="J110" s="79"/>
      <c r="K110" s="72"/>
      <c r="L110" s="67"/>
      <c r="M110" s="72"/>
    </row>
    <row r="111" spans="2:13" ht="33" x14ac:dyDescent="0.45">
      <c r="B111" s="67"/>
      <c r="C111" s="64"/>
      <c r="D111" s="67"/>
      <c r="E111" s="72"/>
      <c r="F111" s="79"/>
      <c r="G111" s="72"/>
      <c r="H111" s="78" t="s">
        <v>383</v>
      </c>
      <c r="I111" s="72"/>
      <c r="J111" s="79"/>
      <c r="K111" s="72"/>
      <c r="L111" s="67"/>
      <c r="M111" s="72"/>
    </row>
    <row r="112" spans="2:13" ht="33" x14ac:dyDescent="0.45">
      <c r="B112" s="67"/>
      <c r="C112" s="64"/>
      <c r="D112" s="67"/>
      <c r="E112" s="72"/>
      <c r="F112" s="79"/>
      <c r="G112" s="72"/>
      <c r="H112" s="78" t="s">
        <v>384</v>
      </c>
      <c r="I112" s="72"/>
      <c r="J112" s="79"/>
      <c r="K112" s="72"/>
      <c r="L112" s="67"/>
      <c r="M112" s="72"/>
    </row>
    <row r="113" spans="2:13" ht="33" x14ac:dyDescent="0.45">
      <c r="B113" s="67"/>
      <c r="C113" s="64"/>
      <c r="D113" s="67"/>
      <c r="E113" s="72"/>
      <c r="F113" s="79"/>
      <c r="G113" s="72"/>
      <c r="H113" s="78" t="s">
        <v>385</v>
      </c>
      <c r="I113" s="72"/>
      <c r="J113" s="79"/>
      <c r="K113" s="72"/>
      <c r="L113" s="67"/>
      <c r="M113" s="72"/>
    </row>
    <row r="114" spans="2:13" ht="33" x14ac:dyDescent="0.45">
      <c r="B114" s="67"/>
      <c r="C114" s="64"/>
      <c r="D114" s="67"/>
      <c r="E114" s="72"/>
      <c r="F114" s="79"/>
      <c r="G114" s="72"/>
      <c r="H114" s="78" t="s">
        <v>386</v>
      </c>
      <c r="I114" s="72"/>
      <c r="J114" s="79"/>
      <c r="K114" s="72"/>
      <c r="L114" s="67"/>
      <c r="M114" s="72"/>
    </row>
    <row r="115" spans="2:13" ht="99" x14ac:dyDescent="0.45">
      <c r="B115" s="67"/>
      <c r="C115" s="64"/>
      <c r="D115" s="67"/>
      <c r="E115" s="72"/>
      <c r="F115" s="79"/>
      <c r="G115" s="72"/>
      <c r="H115" s="75" t="s">
        <v>387</v>
      </c>
      <c r="I115" s="72"/>
      <c r="J115" s="79"/>
      <c r="K115" s="72"/>
      <c r="L115" s="67"/>
      <c r="M115" s="72"/>
    </row>
    <row r="116" spans="2:13" ht="33" x14ac:dyDescent="0.45">
      <c r="B116" s="67"/>
      <c r="C116" s="64"/>
      <c r="D116" s="67"/>
      <c r="E116" s="72"/>
      <c r="F116" s="79"/>
      <c r="G116" s="72"/>
      <c r="H116" s="78" t="s">
        <v>388</v>
      </c>
      <c r="I116" s="72"/>
      <c r="J116" s="79"/>
      <c r="K116" s="72"/>
      <c r="L116" s="67"/>
      <c r="M116" s="72"/>
    </row>
    <row r="117" spans="2:13" ht="33" x14ac:dyDescent="0.45">
      <c r="B117" s="67"/>
      <c r="C117" s="64"/>
      <c r="D117" s="67"/>
      <c r="E117" s="72"/>
      <c r="F117" s="79"/>
      <c r="G117" s="72"/>
      <c r="H117" s="78" t="s">
        <v>389</v>
      </c>
      <c r="I117" s="72"/>
      <c r="J117" s="79"/>
      <c r="K117" s="72"/>
      <c r="L117" s="67"/>
      <c r="M117" s="72"/>
    </row>
    <row r="118" spans="2:13" ht="33" x14ac:dyDescent="0.45">
      <c r="B118" s="67"/>
      <c r="C118" s="64"/>
      <c r="D118" s="67"/>
      <c r="E118" s="72"/>
      <c r="F118" s="79"/>
      <c r="G118" s="72"/>
      <c r="H118" s="78" t="s">
        <v>390</v>
      </c>
      <c r="I118" s="72"/>
      <c r="J118" s="79"/>
      <c r="K118" s="72"/>
      <c r="L118" s="67"/>
      <c r="M118" s="72"/>
    </row>
    <row r="119" spans="2:13" ht="33" x14ac:dyDescent="0.45">
      <c r="B119" s="67"/>
      <c r="C119" s="64"/>
      <c r="D119" s="67"/>
      <c r="E119" s="72"/>
      <c r="F119" s="79"/>
      <c r="G119" s="72"/>
      <c r="H119" s="78" t="s">
        <v>391</v>
      </c>
      <c r="I119" s="72"/>
      <c r="J119" s="79"/>
      <c r="K119" s="72"/>
      <c r="L119" s="67"/>
      <c r="M119" s="72"/>
    </row>
    <row r="120" spans="2:13" ht="33" x14ac:dyDescent="0.45">
      <c r="B120" s="67"/>
      <c r="C120" s="64"/>
      <c r="D120" s="67"/>
      <c r="E120" s="72"/>
      <c r="F120" s="79"/>
      <c r="G120" s="72"/>
      <c r="H120" s="78" t="s">
        <v>392</v>
      </c>
      <c r="I120" s="72"/>
      <c r="J120" s="79"/>
      <c r="K120" s="72"/>
      <c r="L120" s="67"/>
      <c r="M120" s="72"/>
    </row>
    <row r="121" spans="2:13" ht="33" x14ac:dyDescent="0.45">
      <c r="B121" s="67"/>
      <c r="C121" s="64"/>
      <c r="D121" s="67"/>
      <c r="E121" s="72"/>
      <c r="F121" s="79"/>
      <c r="G121" s="72"/>
      <c r="H121" s="78" t="s">
        <v>393</v>
      </c>
      <c r="I121" s="72"/>
      <c r="J121" s="79"/>
      <c r="K121" s="72"/>
      <c r="L121" s="67"/>
      <c r="M121" s="72"/>
    </row>
    <row r="122" spans="2:13" ht="33" x14ac:dyDescent="0.45">
      <c r="B122" s="67"/>
      <c r="C122" s="64"/>
      <c r="D122" s="67"/>
      <c r="E122" s="72"/>
      <c r="F122" s="79"/>
      <c r="G122" s="72"/>
      <c r="H122" s="78" t="s">
        <v>394</v>
      </c>
      <c r="I122" s="72"/>
      <c r="J122" s="79"/>
      <c r="K122" s="72"/>
      <c r="L122" s="67"/>
      <c r="M122" s="72"/>
    </row>
    <row r="123" spans="2:13" ht="33" x14ac:dyDescent="0.45">
      <c r="B123" s="67"/>
      <c r="C123" s="64"/>
      <c r="D123" s="67"/>
      <c r="E123" s="72"/>
      <c r="F123" s="79"/>
      <c r="G123" s="72"/>
      <c r="H123" s="78" t="s">
        <v>395</v>
      </c>
      <c r="I123" s="72"/>
      <c r="J123" s="79"/>
      <c r="K123" s="72"/>
      <c r="L123" s="67"/>
      <c r="M123" s="72"/>
    </row>
    <row r="124" spans="2:13" ht="33" x14ac:dyDescent="0.45">
      <c r="B124" s="67"/>
      <c r="C124" s="64"/>
      <c r="D124" s="67"/>
      <c r="E124" s="72"/>
      <c r="F124" s="79"/>
      <c r="G124" s="72"/>
      <c r="H124" s="78" t="s">
        <v>396</v>
      </c>
      <c r="I124" s="72"/>
      <c r="J124" s="79"/>
      <c r="K124" s="72"/>
      <c r="L124" s="67"/>
      <c r="M124" s="72"/>
    </row>
    <row r="125" spans="2:13" ht="33" x14ac:dyDescent="0.45">
      <c r="B125" s="67"/>
      <c r="C125" s="64"/>
      <c r="D125" s="67"/>
      <c r="E125" s="72"/>
      <c r="F125" s="79"/>
      <c r="G125" s="72"/>
      <c r="H125" s="78" t="s">
        <v>397</v>
      </c>
      <c r="I125" s="72"/>
      <c r="J125" s="79"/>
      <c r="K125" s="72"/>
      <c r="L125" s="67"/>
      <c r="M125" s="72"/>
    </row>
    <row r="126" spans="2:13" ht="33" x14ac:dyDescent="0.45">
      <c r="B126" s="67"/>
      <c r="C126" s="64"/>
      <c r="D126" s="67"/>
      <c r="E126" s="72"/>
      <c r="F126" s="79"/>
      <c r="G126" s="72"/>
      <c r="H126" s="78" t="s">
        <v>398</v>
      </c>
      <c r="I126" s="72"/>
      <c r="J126" s="79"/>
      <c r="K126" s="72"/>
      <c r="L126" s="67"/>
      <c r="M126" s="72"/>
    </row>
    <row r="127" spans="2:13" ht="66" x14ac:dyDescent="0.45">
      <c r="B127" s="67"/>
      <c r="C127" s="64"/>
      <c r="D127" s="67"/>
      <c r="E127" s="72"/>
      <c r="F127" s="79"/>
      <c r="G127" s="72"/>
      <c r="H127" s="75" t="s">
        <v>399</v>
      </c>
      <c r="I127" s="72"/>
      <c r="J127" s="79"/>
      <c r="K127" s="72"/>
      <c r="L127" s="67"/>
      <c r="M127" s="72"/>
    </row>
    <row r="128" spans="2:13" ht="33" x14ac:dyDescent="0.45">
      <c r="B128" s="67"/>
      <c r="C128" s="64"/>
      <c r="D128" s="67"/>
      <c r="E128" s="72"/>
      <c r="F128" s="79"/>
      <c r="G128" s="72"/>
      <c r="H128" s="75" t="s">
        <v>400</v>
      </c>
      <c r="I128" s="72"/>
      <c r="J128" s="79"/>
      <c r="K128" s="72"/>
      <c r="L128" s="67"/>
      <c r="M128" s="72"/>
    </row>
    <row r="129" spans="2:13" ht="33" x14ac:dyDescent="0.45">
      <c r="B129" s="67"/>
      <c r="C129" s="64"/>
      <c r="D129" s="67"/>
      <c r="E129" s="72"/>
      <c r="F129" s="79"/>
      <c r="G129" s="72"/>
      <c r="H129" s="78" t="s">
        <v>401</v>
      </c>
      <c r="I129" s="72"/>
      <c r="J129" s="79"/>
      <c r="K129" s="72"/>
      <c r="L129" s="67"/>
      <c r="M129" s="72"/>
    </row>
    <row r="130" spans="2:13" ht="33" x14ac:dyDescent="0.45">
      <c r="B130" s="67"/>
      <c r="C130" s="64"/>
      <c r="D130" s="67"/>
      <c r="E130" s="72"/>
      <c r="F130" s="79"/>
      <c r="G130" s="72"/>
      <c r="H130" s="78" t="s">
        <v>402</v>
      </c>
      <c r="I130" s="72"/>
      <c r="J130" s="79"/>
      <c r="K130" s="72"/>
      <c r="L130" s="67"/>
      <c r="M130" s="72"/>
    </row>
    <row r="131" spans="2:13" ht="33" x14ac:dyDescent="0.45">
      <c r="B131" s="67"/>
      <c r="C131" s="64"/>
      <c r="D131" s="67"/>
      <c r="E131" s="72"/>
      <c r="F131" s="79"/>
      <c r="G131" s="72"/>
      <c r="H131" s="78" t="s">
        <v>403</v>
      </c>
      <c r="I131" s="72"/>
      <c r="J131" s="79"/>
      <c r="K131" s="72"/>
      <c r="L131" s="67"/>
      <c r="M131" s="72"/>
    </row>
    <row r="132" spans="2:13" ht="33" x14ac:dyDescent="0.45">
      <c r="B132" s="67"/>
      <c r="C132" s="64"/>
      <c r="D132" s="67"/>
      <c r="E132" s="72"/>
      <c r="F132" s="79"/>
      <c r="G132" s="72"/>
      <c r="H132" s="78" t="s">
        <v>404</v>
      </c>
      <c r="I132" s="72"/>
      <c r="J132" s="79"/>
      <c r="K132" s="72"/>
      <c r="L132" s="67"/>
      <c r="M132" s="72"/>
    </row>
    <row r="133" spans="2:13" ht="33" x14ac:dyDescent="0.45">
      <c r="B133" s="67"/>
      <c r="C133" s="64"/>
      <c r="D133" s="67"/>
      <c r="E133" s="72"/>
      <c r="F133" s="79"/>
      <c r="G133" s="72"/>
      <c r="H133" s="78" t="s">
        <v>405</v>
      </c>
      <c r="I133" s="72"/>
      <c r="J133" s="79"/>
      <c r="K133" s="72"/>
      <c r="L133" s="67"/>
      <c r="M133" s="72"/>
    </row>
    <row r="134" spans="2:13" ht="33" x14ac:dyDescent="0.45">
      <c r="B134" s="67"/>
      <c r="C134" s="64"/>
      <c r="D134" s="67"/>
      <c r="E134" s="72"/>
      <c r="F134" s="79"/>
      <c r="G134" s="72"/>
      <c r="H134" s="78" t="s">
        <v>406</v>
      </c>
      <c r="I134" s="72"/>
      <c r="J134" s="79"/>
      <c r="K134" s="72"/>
      <c r="L134" s="67"/>
      <c r="M134" s="72"/>
    </row>
    <row r="135" spans="2:13" ht="33" x14ac:dyDescent="0.45">
      <c r="B135" s="67"/>
      <c r="C135" s="64"/>
      <c r="D135" s="67"/>
      <c r="E135" s="72"/>
      <c r="F135" s="79"/>
      <c r="G135" s="72"/>
      <c r="H135" s="78" t="s">
        <v>407</v>
      </c>
      <c r="I135" s="72"/>
      <c r="J135" s="79"/>
      <c r="K135" s="72"/>
      <c r="L135" s="67"/>
      <c r="M135" s="72"/>
    </row>
    <row r="136" spans="2:13" ht="33" x14ac:dyDescent="0.45">
      <c r="B136" s="67"/>
      <c r="C136" s="64"/>
      <c r="D136" s="67"/>
      <c r="E136" s="72"/>
      <c r="F136" s="79"/>
      <c r="G136" s="72"/>
      <c r="H136" s="78" t="s">
        <v>408</v>
      </c>
      <c r="I136" s="72"/>
      <c r="J136" s="79"/>
      <c r="K136" s="72"/>
      <c r="L136" s="67"/>
      <c r="M136" s="72"/>
    </row>
    <row r="137" spans="2:13" ht="33" x14ac:dyDescent="0.45">
      <c r="B137" s="67"/>
      <c r="C137" s="64"/>
      <c r="D137" s="67"/>
      <c r="E137" s="72"/>
      <c r="F137" s="79"/>
      <c r="G137" s="72"/>
      <c r="H137" s="78" t="s">
        <v>409</v>
      </c>
      <c r="I137" s="72"/>
      <c r="J137" s="79"/>
      <c r="K137" s="72"/>
      <c r="L137" s="67"/>
      <c r="M137" s="72"/>
    </row>
    <row r="138" spans="2:13" ht="33" x14ac:dyDescent="0.45">
      <c r="B138" s="67"/>
      <c r="C138" s="64"/>
      <c r="D138" s="67"/>
      <c r="E138" s="72"/>
      <c r="F138" s="79"/>
      <c r="G138" s="72"/>
      <c r="H138" s="78" t="s">
        <v>410</v>
      </c>
      <c r="I138" s="72"/>
      <c r="J138" s="79"/>
      <c r="K138" s="72"/>
      <c r="L138" s="67"/>
      <c r="M138" s="72"/>
    </row>
    <row r="139" spans="2:13" ht="49.5" x14ac:dyDescent="0.45">
      <c r="B139" s="67"/>
      <c r="C139" s="64"/>
      <c r="D139" s="67"/>
      <c r="E139" s="72"/>
      <c r="F139" s="79"/>
      <c r="G139" s="72"/>
      <c r="H139" s="75" t="s">
        <v>411</v>
      </c>
      <c r="I139" s="72"/>
      <c r="J139" s="79"/>
      <c r="K139" s="72"/>
      <c r="L139" s="67"/>
      <c r="M139" s="72"/>
    </row>
    <row r="140" spans="2:13" ht="16.5" x14ac:dyDescent="0.45">
      <c r="B140" s="67"/>
      <c r="C140" s="64"/>
      <c r="D140" s="67"/>
      <c r="E140" s="72"/>
      <c r="F140" s="79"/>
      <c r="G140" s="72"/>
      <c r="H140" s="78" t="s">
        <v>412</v>
      </c>
      <c r="I140" s="72"/>
      <c r="J140" s="79"/>
      <c r="K140" s="72"/>
      <c r="L140" s="67"/>
      <c r="M140" s="72"/>
    </row>
    <row r="141" spans="2:13" ht="16.5" x14ac:dyDescent="0.45">
      <c r="B141" s="67"/>
      <c r="C141" s="64"/>
      <c r="D141" s="67"/>
      <c r="E141" s="72"/>
      <c r="F141" s="79"/>
      <c r="G141" s="72"/>
      <c r="H141" s="78" t="s">
        <v>413</v>
      </c>
      <c r="I141" s="72"/>
      <c r="J141" s="79"/>
      <c r="K141" s="72"/>
      <c r="L141" s="67"/>
      <c r="M141" s="72"/>
    </row>
    <row r="142" spans="2:13" ht="16.5" x14ac:dyDescent="0.45">
      <c r="B142" s="67"/>
      <c r="C142" s="64"/>
      <c r="D142" s="67"/>
      <c r="E142" s="72"/>
      <c r="F142" s="79"/>
      <c r="G142" s="72"/>
      <c r="H142" s="78" t="s">
        <v>414</v>
      </c>
      <c r="I142" s="72"/>
      <c r="J142" s="79"/>
      <c r="K142" s="72"/>
      <c r="L142" s="67"/>
      <c r="M142" s="72"/>
    </row>
    <row r="143" spans="2:13" ht="16.5" x14ac:dyDescent="0.45">
      <c r="B143" s="67"/>
      <c r="C143" s="64"/>
      <c r="D143" s="67"/>
      <c r="E143" s="72"/>
      <c r="F143" s="79"/>
      <c r="G143" s="72"/>
      <c r="H143" s="78" t="s">
        <v>415</v>
      </c>
      <c r="I143" s="72"/>
      <c r="J143" s="79"/>
      <c r="K143" s="72"/>
      <c r="L143" s="67"/>
      <c r="M143" s="72"/>
    </row>
    <row r="144" spans="2:13" ht="16.5" x14ac:dyDescent="0.45">
      <c r="B144" s="67"/>
      <c r="C144" s="64"/>
      <c r="D144" s="67"/>
      <c r="E144" s="72"/>
      <c r="F144" s="79"/>
      <c r="G144" s="72"/>
      <c r="H144" s="78" t="s">
        <v>416</v>
      </c>
      <c r="I144" s="72"/>
      <c r="J144" s="79"/>
      <c r="K144" s="72"/>
      <c r="L144" s="67"/>
      <c r="M144" s="72"/>
    </row>
    <row r="145" spans="2:13" ht="16.5" x14ac:dyDescent="0.45">
      <c r="B145" s="67"/>
      <c r="C145" s="64"/>
      <c r="D145" s="67"/>
      <c r="E145" s="72"/>
      <c r="F145" s="79"/>
      <c r="G145" s="72"/>
      <c r="H145" s="78" t="s">
        <v>417</v>
      </c>
      <c r="I145" s="72"/>
      <c r="J145" s="79"/>
      <c r="K145" s="72"/>
      <c r="L145" s="67"/>
      <c r="M145" s="72"/>
    </row>
    <row r="146" spans="2:13" ht="16.5" x14ac:dyDescent="0.45">
      <c r="B146" s="67"/>
      <c r="C146" s="64"/>
      <c r="D146" s="67"/>
      <c r="E146" s="72"/>
      <c r="F146" s="79"/>
      <c r="G146" s="72"/>
      <c r="H146" s="78" t="s">
        <v>418</v>
      </c>
      <c r="I146" s="72"/>
      <c r="J146" s="79"/>
      <c r="K146" s="72"/>
      <c r="L146" s="67"/>
      <c r="M146" s="72"/>
    </row>
    <row r="147" spans="2:13" ht="16.5" x14ac:dyDescent="0.45">
      <c r="B147" s="67"/>
      <c r="C147" s="64"/>
      <c r="D147" s="67"/>
      <c r="E147" s="72"/>
      <c r="F147" s="79"/>
      <c r="G147" s="72"/>
      <c r="H147" s="78" t="s">
        <v>419</v>
      </c>
      <c r="I147" s="72"/>
      <c r="J147" s="79"/>
      <c r="K147" s="72"/>
      <c r="L147" s="67"/>
      <c r="M147" s="72"/>
    </row>
    <row r="148" spans="2:13" ht="16.5" x14ac:dyDescent="0.45">
      <c r="B148" s="67"/>
      <c r="C148" s="64"/>
      <c r="D148" s="67"/>
      <c r="E148" s="72"/>
      <c r="F148" s="79"/>
      <c r="G148" s="72"/>
      <c r="H148" s="78" t="s">
        <v>420</v>
      </c>
      <c r="I148" s="72"/>
      <c r="J148" s="79"/>
      <c r="K148" s="72"/>
      <c r="L148" s="67"/>
      <c r="M148" s="72"/>
    </row>
    <row r="149" spans="2:13" ht="16.5" x14ac:dyDescent="0.45">
      <c r="B149" s="67"/>
      <c r="C149" s="64"/>
      <c r="D149" s="67"/>
      <c r="E149" s="72"/>
      <c r="F149" s="79"/>
      <c r="G149" s="72"/>
      <c r="H149" s="78" t="s">
        <v>421</v>
      </c>
      <c r="I149" s="72"/>
      <c r="J149" s="79"/>
      <c r="K149" s="72"/>
      <c r="L149" s="67"/>
      <c r="M149" s="72"/>
    </row>
    <row r="150" spans="2:13" ht="16.5" x14ac:dyDescent="0.45">
      <c r="B150" s="67"/>
      <c r="C150" s="64"/>
      <c r="D150" s="67"/>
      <c r="E150" s="72"/>
      <c r="F150" s="79"/>
      <c r="G150" s="72"/>
      <c r="H150" s="78" t="s">
        <v>422</v>
      </c>
      <c r="I150" s="72"/>
      <c r="J150" s="79"/>
      <c r="K150" s="72"/>
      <c r="L150" s="67"/>
      <c r="M150" s="72"/>
    </row>
    <row r="151" spans="2:13" ht="66" x14ac:dyDescent="0.45">
      <c r="B151" s="67"/>
      <c r="C151" s="64"/>
      <c r="D151" s="67"/>
      <c r="E151" s="72"/>
      <c r="F151" s="79"/>
      <c r="G151" s="72"/>
      <c r="H151" s="75" t="s">
        <v>423</v>
      </c>
      <c r="I151" s="72"/>
      <c r="J151" s="79"/>
      <c r="K151" s="72"/>
      <c r="L151" s="67"/>
      <c r="M151" s="72"/>
    </row>
    <row r="152" spans="2:13" ht="16.5" x14ac:dyDescent="0.45">
      <c r="B152" s="67"/>
      <c r="C152" s="64"/>
      <c r="D152" s="67"/>
      <c r="E152" s="72"/>
      <c r="F152" s="79"/>
      <c r="G152" s="72"/>
      <c r="H152" s="78" t="s">
        <v>424</v>
      </c>
      <c r="I152" s="72"/>
      <c r="J152" s="79"/>
      <c r="K152" s="72"/>
      <c r="L152" s="67"/>
      <c r="M152" s="72"/>
    </row>
    <row r="153" spans="2:13" ht="16.5" x14ac:dyDescent="0.45">
      <c r="B153" s="67"/>
      <c r="C153" s="64"/>
      <c r="D153" s="67"/>
      <c r="E153" s="72"/>
      <c r="F153" s="79"/>
      <c r="G153" s="72"/>
      <c r="H153" s="78" t="s">
        <v>425</v>
      </c>
      <c r="I153" s="72"/>
      <c r="J153" s="79"/>
      <c r="K153" s="72"/>
      <c r="L153" s="67"/>
      <c r="M153" s="72"/>
    </row>
    <row r="154" spans="2:13" ht="16.5" x14ac:dyDescent="0.45">
      <c r="B154" s="67"/>
      <c r="C154" s="64"/>
      <c r="D154" s="67"/>
      <c r="E154" s="72"/>
      <c r="F154" s="79"/>
      <c r="G154" s="72"/>
      <c r="H154" s="78" t="s">
        <v>426</v>
      </c>
      <c r="I154" s="72"/>
      <c r="J154" s="79"/>
      <c r="K154" s="72"/>
      <c r="L154" s="67"/>
      <c r="M154" s="72"/>
    </row>
    <row r="155" spans="2:13" ht="16.5" x14ac:dyDescent="0.45">
      <c r="B155" s="67"/>
      <c r="C155" s="64"/>
      <c r="D155" s="67"/>
      <c r="E155" s="72"/>
      <c r="F155" s="79"/>
      <c r="G155" s="72"/>
      <c r="H155" s="78" t="s">
        <v>427</v>
      </c>
      <c r="I155" s="72"/>
      <c r="J155" s="79"/>
      <c r="K155" s="72"/>
      <c r="L155" s="67"/>
      <c r="M155" s="72"/>
    </row>
    <row r="156" spans="2:13" ht="16.5" x14ac:dyDescent="0.45">
      <c r="B156" s="67"/>
      <c r="C156" s="64"/>
      <c r="D156" s="67"/>
      <c r="E156" s="72"/>
      <c r="F156" s="79"/>
      <c r="G156" s="72"/>
      <c r="H156" s="78" t="s">
        <v>428</v>
      </c>
      <c r="I156" s="72"/>
      <c r="J156" s="79"/>
      <c r="K156" s="72"/>
      <c r="L156" s="67"/>
      <c r="M156" s="72"/>
    </row>
    <row r="157" spans="2:13" ht="16.5" x14ac:dyDescent="0.45">
      <c r="B157" s="67"/>
      <c r="C157" s="64"/>
      <c r="D157" s="67"/>
      <c r="E157" s="72"/>
      <c r="F157" s="79"/>
      <c r="G157" s="72"/>
      <c r="H157" s="78" t="s">
        <v>429</v>
      </c>
      <c r="I157" s="72"/>
      <c r="J157" s="79"/>
      <c r="K157" s="72"/>
      <c r="L157" s="67"/>
      <c r="M157" s="72"/>
    </row>
    <row r="158" spans="2:13" ht="16.5" x14ac:dyDescent="0.45">
      <c r="B158" s="67"/>
      <c r="C158" s="64"/>
      <c r="D158" s="67"/>
      <c r="E158" s="72"/>
      <c r="F158" s="79"/>
      <c r="G158" s="72"/>
      <c r="H158" s="78" t="s">
        <v>430</v>
      </c>
      <c r="I158" s="72"/>
      <c r="J158" s="79"/>
      <c r="K158" s="72"/>
      <c r="L158" s="67"/>
      <c r="M158" s="72"/>
    </row>
    <row r="159" spans="2:13" ht="16.5" x14ac:dyDescent="0.45">
      <c r="B159" s="67"/>
      <c r="C159" s="64"/>
      <c r="D159" s="67"/>
      <c r="E159" s="72"/>
      <c r="F159" s="79"/>
      <c r="G159" s="72"/>
      <c r="H159" s="78" t="s">
        <v>431</v>
      </c>
      <c r="I159" s="72"/>
      <c r="J159" s="79"/>
      <c r="K159" s="72"/>
      <c r="L159" s="67"/>
      <c r="M159" s="72"/>
    </row>
    <row r="160" spans="2:13" ht="16.5" x14ac:dyDescent="0.45">
      <c r="B160" s="67"/>
      <c r="C160" s="64"/>
      <c r="D160" s="67"/>
      <c r="E160" s="72"/>
      <c r="F160" s="79"/>
      <c r="G160" s="72"/>
      <c r="H160" s="78" t="s">
        <v>432</v>
      </c>
      <c r="I160" s="72"/>
      <c r="J160" s="79"/>
      <c r="K160" s="72"/>
      <c r="L160" s="67"/>
      <c r="M160" s="72"/>
    </row>
    <row r="161" spans="2:13" ht="16.5" x14ac:dyDescent="0.45">
      <c r="B161" s="67"/>
      <c r="C161" s="64"/>
      <c r="D161" s="67"/>
      <c r="E161" s="72"/>
      <c r="F161" s="79"/>
      <c r="G161" s="72"/>
      <c r="H161" s="78" t="s">
        <v>433</v>
      </c>
      <c r="I161" s="72"/>
      <c r="J161" s="79"/>
      <c r="K161" s="72"/>
      <c r="L161" s="67"/>
      <c r="M161" s="72"/>
    </row>
    <row r="162" spans="2:13" ht="16.5" x14ac:dyDescent="0.45">
      <c r="B162" s="67"/>
      <c r="C162" s="64"/>
      <c r="D162" s="67"/>
      <c r="E162" s="72"/>
      <c r="F162" s="79"/>
      <c r="G162" s="72"/>
      <c r="H162" s="78" t="s">
        <v>434</v>
      </c>
      <c r="I162" s="72"/>
      <c r="J162" s="79"/>
      <c r="K162" s="72"/>
      <c r="L162" s="67"/>
      <c r="M162" s="72"/>
    </row>
    <row r="163" spans="2:13" ht="49.5" x14ac:dyDescent="0.45">
      <c r="B163" s="67"/>
      <c r="C163" s="64"/>
      <c r="D163" s="67"/>
      <c r="E163" s="72"/>
      <c r="F163" s="79"/>
      <c r="G163" s="72"/>
      <c r="H163" s="75" t="s">
        <v>435</v>
      </c>
      <c r="I163" s="72"/>
      <c r="J163" s="79"/>
      <c r="K163" s="72"/>
      <c r="L163" s="67"/>
      <c r="M163" s="72"/>
    </row>
    <row r="164" spans="2:13" ht="50" thickBot="1" x14ac:dyDescent="0.5">
      <c r="B164" s="68"/>
      <c r="C164" s="69"/>
      <c r="D164" s="68"/>
      <c r="E164" s="74"/>
      <c r="F164" s="80"/>
      <c r="G164" s="74"/>
      <c r="H164" s="81" t="s">
        <v>436</v>
      </c>
      <c r="I164" s="74"/>
      <c r="J164" s="80"/>
      <c r="K164" s="74"/>
      <c r="L164" s="68"/>
      <c r="M164" s="74"/>
    </row>
  </sheetData>
  <mergeCells count="6">
    <mergeCell ref="L2:M2"/>
    <mergeCell ref="B2:C2"/>
    <mergeCell ref="D2:E2"/>
    <mergeCell ref="F2:G2"/>
    <mergeCell ref="H2:I2"/>
    <mergeCell ref="J2:K2"/>
  </mergeCells>
  <hyperlinks>
    <hyperlink ref="B4" r:id="rId1" display="https://dserver.bundestag.de/btd/05/002/0500250.pdf" xr:uid="{FA2F0441-3890-4935-B369-EE678F017E3C}"/>
    <hyperlink ref="B5" r:id="rId2" display="https://dserver.bundestag.de/btd/05/010/0501000.pdf" xr:uid="{14417AEB-4BAB-4A3A-AD96-3ECF05D10D51}"/>
    <hyperlink ref="B6" r:id="rId3" display="https://dserver.bundestag.de/btd/05/021/0502150.pdf" xr:uid="{EC24AEDB-C1AC-44C7-8792-C5582C53725E}"/>
    <hyperlink ref="B7" r:id="rId4" display="https://dserver.bundestag.de/btd/05/033/0503300.pdf" xr:uid="{59DB87F6-4370-4C43-9DAA-2A0F3D7A6FA7}"/>
    <hyperlink ref="B8" r:id="rId5" display="https://dserver.bundestag.de/btd/06/003/0600300.pdf" xr:uid="{6B1F9C13-C09B-4F2C-9B40-250B5D9BA105}"/>
    <hyperlink ref="B9" r:id="rId6" display="https://dserver.bundestag.de/btd/06/011/0601100.pdf" xr:uid="{689B3C0D-9DC1-4ACC-96C2-0A1FE433E1C5}"/>
    <hyperlink ref="B10" r:id="rId7" display="https://dserver.bundestag.de/btd/07/000/0700010.pdf" xr:uid="{7E3055C7-6C55-49C9-A7FB-E9438A43100C}"/>
    <hyperlink ref="B11" r:id="rId8" display="https://dserver.bundestag.de/btd/07/002/0700250.pdf" xr:uid="{7E2B262C-FBDA-4478-879F-295E851FF8AE}"/>
    <hyperlink ref="B12" r:id="rId9" display="https://dserver.bundestag.de/btd/07/011/0701100.pdf" xr:uid="{33F3CB15-64C4-4D0F-A704-E827A2192BE5}"/>
    <hyperlink ref="B13" r:id="rId10" display="https://dserver.bundestag.de/btd/07/024/0702440.pdf" xr:uid="{42C541AD-7E6A-4BC5-BFF5-8EB32BABE2E8}"/>
    <hyperlink ref="B14" r:id="rId11" display="https://dserver.bundestag.de/btd/07/041/0704100.pdf" xr:uid="{E648933D-0961-4368-AA25-8DBAFD8D34CB}"/>
    <hyperlink ref="B15" r:id="rId12" display="https://dserver.bundestag.de/btd/08/001/0800100.pdf" xr:uid="{0DA6991B-E90D-4D92-ACA6-84AB30B32B0C}"/>
    <hyperlink ref="B16" r:id="rId13" display="https://dserver.bundestag.de/btd/08/018/0801801.pdf" xr:uid="{7CC87289-68D6-4B19-AAC9-4E281FEA431B}"/>
    <hyperlink ref="B17" r:id="rId14" display="https://dserver.bundestag.de/btd/08/030/0803099.pdf" xr:uid="{8F96D2C8-1ECB-4B49-9001-49DBA1E2664B}"/>
    <hyperlink ref="B18" r:id="rId15" display="https://dserver.bundestag.de/btd/08/039/0803950.pdf" xr:uid="{80294763-21E6-4EF1-B92E-0C03A6A66C5B}"/>
    <hyperlink ref="B19" r:id="rId16" display="https://dserver.bundestag.de/btd/09/000/0900050.pdf" xr:uid="{7F70DD49-BC55-401E-8F7C-B95FDCFFAFAF}"/>
    <hyperlink ref="B20" r:id="rId17" display="https://dserver.bundestag.de/btd/09/007/0900770.pdf" xr:uid="{E0B5784F-FCB5-4ACC-B456-ACB41E74CB63}"/>
    <hyperlink ref="B21" r:id="rId18" display="https://dserver.bundestag.de/btd/09/019/0901920.pdf" xr:uid="{2B93308F-D2DB-471D-B4D5-B6957377E05B}"/>
    <hyperlink ref="B22" r:id="rId19" display="https://dserver.bundestag.de/btd/10/002/1000280.pdf" xr:uid="{E18936F2-05EB-4CE3-95DB-90E6CE0B8BF4}"/>
    <hyperlink ref="B23" r:id="rId20" display="https://dserver.bundestag.de/brd/1984/D350+84.pdf" xr:uid="{446C9D75-50F5-4E6E-A4A8-2522978542A6}"/>
    <hyperlink ref="B24" r:id="rId21" display="https://dserver.bundestag.de/btd/10/037/1003700.pdf" xr:uid="{CE061E02-5BE6-417D-83DA-90E841B62A92}"/>
    <hyperlink ref="B25" r:id="rId22" display="https://dserver.bundestag.de/btd/10/059/1005900.pdf" xr:uid="{FDBB7E65-E0AE-4DE4-820A-34661750F804}"/>
    <hyperlink ref="B26" r:id="rId23" display="https://dserver.bundestag.de/btd/11/007/1100700.pdf" xr:uid="{0542F5AC-22CB-4FEC-BB2B-E1CC1B19B16D}"/>
    <hyperlink ref="B27" r:id="rId24" display="https://dserver.bundestag.de/btd/11/027/1102700.pdf" xr:uid="{4A4EB1E6-7468-4518-B158-E94599FAF88F}"/>
    <hyperlink ref="B28" r:id="rId25" display="https://dserver.bundestag.de/btd/11/050/1105000.pdf" xr:uid="{9A045DF3-3433-4303-B61E-E00A59511D8E}"/>
    <hyperlink ref="B29" r:id="rId26" display="https://dserver.bundestag.de/btd/12/001/1200100.pdf" xr:uid="{A2B1AEAD-4510-4E0F-8457-2E4BDD31E575}"/>
    <hyperlink ref="B30" r:id="rId27" display="https://dserver.bundestag.de/btd/12/010/1201000.pdf" xr:uid="{00DD9F86-9F59-45A9-B418-0981B6EE7FC6}"/>
    <hyperlink ref="B31" r:id="rId28" display="https://dserver.bundestag.de/btd/12/030/1203000.pdf" xr:uid="{F1C3DDC7-1127-4407-8055-F97838B0AEA3}"/>
    <hyperlink ref="B32" r:id="rId29" display="https://dserver.bundestag.de/btd/12/055/1205500.pdf" xr:uid="{8CB5CD68-D95C-49F1-B3FD-79C4242E351E}"/>
    <hyperlink ref="B33" r:id="rId30" display="https://dserver.bundestag.de/btd/12/080/1208000.pdf" xr:uid="{E506DEA4-86B2-4A92-9EE2-C37CF2D654B5}"/>
    <hyperlink ref="B34" r:id="rId31" display="https://dserver.bundestag.de/btd/13/020/1302000.pdf" xr:uid="{DC6BCA0A-8E85-47DB-BFD6-56D376B92DFC}"/>
    <hyperlink ref="B35" r:id="rId32" display="https://dserver.bundestag.de/btd/13/052/1305200.pdf" xr:uid="{6CB2C7B7-C964-44B1-BA0F-34907250FE1E}"/>
    <hyperlink ref="B36" r:id="rId33" display="https://dserver.bundestag.de/btd/13/082/1308200.pdf" xr:uid="{0F9E4165-C160-421A-ADC7-613BA0D2D125}"/>
    <hyperlink ref="B37" r:id="rId34" display="https://dserver.bundestag.de/btd/14/003/1400300.pdf" xr:uid="{AEF50F84-2C2E-4926-8238-EFD3E2D3B3B1}"/>
    <hyperlink ref="B38" r:id="rId35" display="https://dserver.bundestag.de/btd/14/014/1401400.pdf" xr:uid="{4E957382-F5D1-4EE6-ABC6-956655E1E2B3}"/>
    <hyperlink ref="B39" r:id="rId36" display="https://dserver.bundestag.de/btd/17/062/1706280.pdf" xr:uid="{3657F744-672D-4A43-BE1B-78FC9CD37B81}"/>
    <hyperlink ref="B40" r:id="rId37" display="https://dserver.bundestag.de/btd/20/071/2007165.pdf" xr:uid="{68D172AD-B0EF-40B0-BCD6-F9B787A610EE}"/>
    <hyperlink ref="B41" r:id="rId38" display="https://dserver.bundestag.de/btd/21/021/2102170.pdf" xr:uid="{C04A9F06-DC4A-4655-A13F-BC010E2E4AE7}"/>
    <hyperlink ref="B43" r:id="rId39" display="https://www.destatis.de/DE/Themen/Gesellschaft-Umwelt/Soziales/Wohngeld/Tabellen/02-zv-bl-ausg-insg.html" xr:uid="{0787E466-D662-4E01-A81E-8BCDB657A85F}"/>
    <hyperlink ref="B44" r:id="rId40" display="https://www.statistischebibliothek.de/mir/servlets/MCRFileNodeServlet/DEHeft_derivate_00045903/FS-13-4-1976.pdf" xr:uid="{ACF3589B-06F5-4A0E-992D-31F9EA848750}"/>
    <hyperlink ref="B45" r:id="rId41" display="https://www.statistischebibliothek.de/mir/servlets/MCRFileNodeServlet/DEHeft_derivate_00045902/FS-13-4-1977.pdf" xr:uid="{3324CF3C-90F2-4B04-AF74-B5B8122D7B0F}"/>
    <hyperlink ref="B46" r:id="rId42" display="https://www.statistischebibliothek.de/mir/servlets/MCRFileNodeServlet/DEHeft_derivate_00045902/FS-13-4-1977.pdf" xr:uid="{7224153C-5BC4-4545-876A-3EF54468CE1F}"/>
    <hyperlink ref="B47" r:id="rId43" display="https://www.statistischebibliothek.de/mir/servlets/MCRFileNodeServlet/DEHeft_derivate_00045902/FS-13-4-1977.pdf" xr:uid="{55D77898-B2EF-4F5F-BA4D-EEF489A019D2}"/>
    <hyperlink ref="B48" r:id="rId44" display="https://www.statistischebibliothek.de/mir/servlets/MCRFileNodeServlet/DEHeft_derivate_00045902/FS-13-4-1977.pdf" xr:uid="{4779BBEF-F8D5-42C8-BF6B-B2E57C23AFEA}"/>
    <hyperlink ref="B49" r:id="rId45" display="https://www.statistischebibliothek.de/mir/servlets/MCRFileNodeServlet/DEHeft_derivate_00045902/FS-13-4-1977.pdf" xr:uid="{DCA4E8F0-C3D9-47E9-8EB2-CF5F687127CC}"/>
    <hyperlink ref="B50" r:id="rId46" display="https://www.statistischebibliothek.de/mir/servlets/MCRFileNodeServlet/DEHeft_derivate_00045902/FS-13-4-1977.pdf" xr:uid="{8B7DCBB0-CC93-4C04-96FE-44107E4EA667}"/>
    <hyperlink ref="B51" r:id="rId47" display="https://www.statistischebibliothek.de/mir/servlets/MCRFileNodeServlet/DEHeft_derivate_00045902/FS-13-4-1977.pdf" xr:uid="{7196A431-4ACB-4130-BFBE-925C20CB4DB6}"/>
    <hyperlink ref="B52" r:id="rId48" display="https://www.statistischebibliothek.de/mir/servlets/MCRFileNodeServlet/DEHeft_derivate_00045902/FS-13-4-1977.pdf" xr:uid="{AA027859-06B7-4A06-8DFE-817AD3B1DF11}"/>
    <hyperlink ref="B53" r:id="rId49" display="https://www.statistischebibliothek.de/mir/servlets/MCRFileNodeServlet/DEHeft_derivate_00045902/FS-13-4-1977.pdf" xr:uid="{033F646C-9F04-4653-BF13-80597F98311A}"/>
    <hyperlink ref="B54" r:id="rId50" display="https://www.statistischebibliothek.de/mir/servlets/MCRFileNodeServlet/DEHeft_derivate_00045902/FS-13-4-1977.pdf" xr:uid="{ED18A3D7-9E4C-4F37-BCCB-505A9A50878D}"/>
    <hyperlink ref="B55" r:id="rId51" display="https://www.statistischebibliothek.de/mir/servlets/MCRFileNodeServlet/DEHeft_derivate_00045902/FS-13-4-1977.pdf" xr:uid="{976AB95F-93AD-41BF-A76A-4BF3F6224B86}"/>
    <hyperlink ref="B56" r:id="rId52" display="https://www.statistischebibliothek.de/mir/servlets/MCRFileNodeServlet/DEHeft_derivate_00045902/FS-13-4-1977.pdf" xr:uid="{A84442CD-9994-4DB3-BCD0-F5E9FE60A69B}"/>
    <hyperlink ref="B57" r:id="rId53" display="https://www.statistischebibliothek.de/mir/servlets/MCRFileNodeServlet/DEHeft_derivate_00045902/FS-13-4-1977.pdf" xr:uid="{46E77A5C-409A-4ABB-AC14-B00DCE952EB5}"/>
    <hyperlink ref="B58" r:id="rId54" display="https://www.statistischebibliothek.de/mir/servlets/MCRFileNodeServlet/DEHeft_derivate_00045902/FS-13-4-1977.pdf" xr:uid="{78102516-92A8-4A71-9187-7C6977347348}"/>
    <hyperlink ref="B59" r:id="rId55" display="https://www.statistischebibliothek.de/mir/servlets/MCRFileNodeServlet/DEHeft_derivate_00045902/FS-13-4-1977.pdf" xr:uid="{C2B99AF3-7D09-4A78-AC20-000BEAFA90DA}"/>
    <hyperlink ref="B60" r:id="rId56" display="https://www.statistischebibliothek.de/mir/servlets/MCRFileNodeServlet/DEHeft_derivate_00045902/FS-13-4-1977.pdf" xr:uid="{89266E0F-5687-4A7C-AFB0-B2282D60B5EA}"/>
    <hyperlink ref="B61" r:id="rId57" display="https://www.statistischebibliothek.de/mir/servlets/MCRFileNodeServlet/DEHeft_derivate_00056952/FS-13-4-S-1-1991.pdf" xr:uid="{0FDC969B-D0F4-4C54-9A67-92AE983395B8}"/>
    <hyperlink ref="B62" r:id="rId58" display="https://www.statistischebibliothek.de/mir/servlets/MCRFileNodeServlet/DEHeft_derivate_00056953/FS-13-4-S-1-1992.pdf" xr:uid="{0ABC544D-273F-4755-A0C2-9A44E9B45CDB}"/>
    <hyperlink ref="B63" r:id="rId59" display="https://www.statistischebibliothek.de/mir/servlets/MCRFileNodeServlet/DEHeft_derivate_00045902/FS-13-4-1977.pdf" xr:uid="{63947442-819D-4050-A9E4-CCE3BE558511}"/>
    <hyperlink ref="B64" r:id="rId60" display="https://www.statistischebibliothek.de/mir/servlets/MCRFileNodeServlet/DEHeft_derivate_00056954/FS-13-4-S-1-1993.pdf" xr:uid="{BDF8F319-90A3-43FD-80DE-0EF869B89BCE}"/>
    <hyperlink ref="B65" r:id="rId61" display="https://www.statistischebibliothek.de/mir/servlets/MCRFileNodeServlet/DEHeft_derivate_00045902/FS-13-4-1977.pdf" xr:uid="{6223B90C-F3AB-47C8-89BA-4239C85B7BB5}"/>
    <hyperlink ref="B66" r:id="rId62" display="https://www.statistischebibliothek.de/mir/servlets/MCRFileNodeServlet/DEHeft_derivate_00056955/FS-13-4-S-1-1994.pdf" xr:uid="{7E233595-DE46-4D8F-97F1-CA9ACFFC95F1}"/>
    <hyperlink ref="B67" r:id="rId63" display="https://www.statistischebibliothek.de/mir/servlets/MCRFileNodeServlet/DEHeft_derivate_00056956/FS-13-4-S-1-1995.pdf" xr:uid="{CE87D1E3-979C-41CB-BD4B-C81365C0C402}"/>
    <hyperlink ref="B68" r:id="rId64" display="https://www.statistischebibliothek.de/mir/servlets/MCRFileNodeServlet/DEHeft_derivate_00045902/FS-13-4-1977.pdf" xr:uid="{375F8452-7910-4261-A792-BD9C0E563B4B}"/>
    <hyperlink ref="B69" r:id="rId65" display="https://www.statistischebibliothek.de/mir/servlets/MCRFileNodeServlet/DEHeft_derivate_00056957/FS-13-4-S-1-1996.pdf" xr:uid="{E235386D-104B-4037-8009-4C914E290FC7}"/>
    <hyperlink ref="B70" r:id="rId66" display="https://www.statistischebibliothek.de/mir/servlets/MCRFileNodeServlet/DEHeft_derivate_00045902/FS-13-4-1977.pdf" xr:uid="{E8A66BC4-E139-4ECC-B78B-8C18C40C886E}"/>
    <hyperlink ref="B71" r:id="rId67" display="https://www.statistischebibliothek.de/mir/servlets/MCRFileNodeServlet/DEHeft_derivate_00045902/FS-13-4-1977.pdf" xr:uid="{65644082-166B-4B0A-A397-A82074712B61}"/>
    <hyperlink ref="B72" r:id="rId68" display="https://www.statistischebibliothek.de/mir/servlets/MCRFileNodeServlet/DEHeft_derivate_00045902/FS-13-4-1977.pdf" xr:uid="{A1B7FBE7-ADC7-420A-90AB-A3871BBD2DCF}"/>
    <hyperlink ref="B73" r:id="rId69" display="https://www.statistischebibliothek.de/mir/servlets/MCRFileNodeServlet/DEHeft_derivate_00045902/FS-13-4-1977.pdf" xr:uid="{BDC680A3-2AFC-45A7-861C-C60B0ABB84B4}"/>
    <hyperlink ref="B74" r:id="rId70" display="https://www.statistischebibliothek.de/mir/servlets/MCRFileNodeServlet/DEHeft_derivate_00045902/FS-13-4-1977.pdf" xr:uid="{7632DB8E-225E-4D4F-B89B-AD7F3C1559A8}"/>
    <hyperlink ref="B75" r:id="rId71" display="https://www.statistischebibliothek.de/mir/servlets/MCRFileNodeServlet/DEHeft_derivate_00045902/FS-13-4-1977.pdf" xr:uid="{212F668E-CEE5-49E5-A7D1-1879595AE598}"/>
    <hyperlink ref="B76" r:id="rId72" display="https://www.statistischebibliothek.de/mir/servlets/MCRFileNodeServlet/DEHeft_derivate_00045902/FS-13-4-1977.pdf" xr:uid="{A9CEBBBD-6709-450C-B28C-F89DEBB953DE}"/>
    <hyperlink ref="B77" r:id="rId73" display="https://www.statistischebibliothek.de/mir/servlets/MCRFileNodeServlet/DEHeft_derivate_00045902/FS-13-4-1977.pdf" xr:uid="{BC2BE96C-1947-4752-AB7D-8617DC649037}"/>
    <hyperlink ref="B78" r:id="rId74" display="https://www.statistischebibliothek.de/mir/servlets/MCRFileNodeServlet/DEHeft_derivate_00045902/FS-13-4-1977.pdf" xr:uid="{6E4C241B-D554-475A-B385-85E42B642A0C}"/>
    <hyperlink ref="D4" r:id="rId75" display="https://dserver.bundestag.de/btd/18/065/1806540.pdf" xr:uid="{925AECAD-EB69-42A7-8EF8-15FB783B8597}"/>
    <hyperlink ref="D5" r:id="rId76" display="https://dserver.bundestag.de/btd/21/009/2100970.pdf" xr:uid="{06AAB6C8-FEC2-430D-A776-A24707D1FD0A}"/>
    <hyperlink ref="D6" r:id="rId77" display="https://dserver.bundestag.de/btd/21/021/2102170.pdf" xr:uid="{5C9CEBD0-0AC8-473F-91BB-B8BF9EBCDE86}"/>
    <hyperlink ref="D8" r:id="rId78" xr:uid="{D533CBF1-E030-4AA2-94F2-6AA00FB2ACDE}"/>
    <hyperlink ref="F4" r:id="rId79" display="https://dserver.bundestag.de/btd/05/024/0502423.pdf" xr:uid="{AF70F94A-E899-4FAF-AA1F-1EB636809729}"/>
    <hyperlink ref="F6" r:id="rId80" display="https://dserver.bundestag.de/btd/06/003/0600391.pdf" xr:uid="{65DC8A4E-BC3F-4610-B76F-DE3DF7AEA381}"/>
    <hyperlink ref="F7" r:id="rId81" display="https://dserver.bundestag.de/btd/06/029/0602994.pdf" xr:uid="{3BCC7780-4709-478F-B809-E94EE5A388A2}"/>
    <hyperlink ref="F8" r:id="rId82" display="https://dserver.bundestag.de/btd/07/011/0701144.pdf" xr:uid="{D0002A64-A645-45CF-A00E-D23EFE56AB5B}"/>
    <hyperlink ref="F9" r:id="rId83" display="https://dserver.bundestag.de/btd/07/042/0704203.pdf" xr:uid="{4C212058-EF89-4461-AC23-32E799BE5D93}"/>
    <hyperlink ref="F10" r:id="rId84" display="https://dserver.bundestag.de/btd/08/011/0801195.pdf" xr:uid="{A2AA692D-9FBE-48A1-B81B-60B57629AEFE}"/>
    <hyperlink ref="F11" r:id="rId85" display="https://dserver.bundestag.de/btd/08/030/0803097.pdf" xr:uid="{0D933C40-66B7-4E2B-B633-1316EA02123E}"/>
    <hyperlink ref="F12" r:id="rId86" display="https://dserver.bundestag.de/btd/09/009/0900986.pdf" xr:uid="{628D9E40-DC59-4813-AF59-1DEABD6BEDCB}"/>
    <hyperlink ref="F13" r:id="rId87" display="https://dserver.bundestag.de/btd/10/003/1000352.pdf" xr:uid="{5AFE41B7-416F-45E2-ADA8-BCB754F30FAF}"/>
    <hyperlink ref="F14" r:id="rId88" display="https://dserver.bundestag.de/btd/10/038/1003821.pdf" xr:uid="{E331B125-7D07-4C0A-A62D-C92323AE1039}"/>
    <hyperlink ref="F15" r:id="rId89" display="https://dserver.bundestag.de/btd/11/013/1101338.pdf" xr:uid="{705332D6-2B48-452D-85DA-651603E4C77E}"/>
    <hyperlink ref="F16" r:id="rId90" display="https://dserver.bundestag.de/btd/11/051/1105116.pdf" xr:uid="{6D34D57B-5413-4CEA-8498-3AC5C696C324}"/>
    <hyperlink ref="F17" r:id="rId91" display="https://dserver.bundestag.de/btd/12/015/1201525.pdf" xr:uid="{F8E83F42-5A97-4632-B138-A43EF70D5759}"/>
    <hyperlink ref="F19" r:id="rId92" display="https://dserver.bundestag.de/btd/13/022/1302230.pdf" xr:uid="{944D15AD-EEB3-4A41-920A-7BC1A969F1A3}"/>
    <hyperlink ref="F20" r:id="rId93" display="https://dserver.bundestag.de/btd/13/084/1308420.pdf" xr:uid="{CA3B6B83-4AF3-453A-A0E5-06B20CD96139}"/>
    <hyperlink ref="F21" r:id="rId94" display="https://dserver.bundestag.de/btd/14/015/1401500.pdf" xr:uid="{CFD30DC3-8EB6-4136-A645-BB1D09861453}"/>
    <hyperlink ref="F22" r:id="rId95" display="https://dserver.bundestag.de/btd/14/067/1406748.pdf" xr:uid="{233082A1-EFE6-4398-8704-09EBA2F24F45}"/>
    <hyperlink ref="F23" r:id="rId96" display="https://dserver.bundestag.de/btd/15/016/1501635.pdf" xr:uid="{E06FDB47-6EB6-435C-A1F8-ADE458BBC2D6}"/>
    <hyperlink ref="F24" r:id="rId97" display="https://dserver.bundestag.de/btd/16/010/1601020.pdf" xr:uid="{0EE1F3F8-FAA6-4625-987E-6B2880D28996}"/>
    <hyperlink ref="F25" r:id="rId98" display="https://dserver.bundestag.de/btd/16/062/1606275.pdf" xr:uid="{85F82176-5284-496E-B316-427161518C9F}"/>
    <hyperlink ref="F26" r:id="rId99" display="https://dserver.bundestag.de/btd/17/004/1700465.pdf" xr:uid="{4F1EC228-CF74-4A40-84A0-C925120681A0}"/>
    <hyperlink ref="F27" r:id="rId100" display="https://dserver.bundestag.de/btd/17/067/1706795.pdf" xr:uid="{A79C0752-44BA-4273-9D83-0826C7539F30}"/>
    <hyperlink ref="F28" r:id="rId101" display="https://dserver.bundestag.de/btd/17/146/1714621.pdf" xr:uid="{C80C2C17-2AE4-4474-8E20-CEEB62AC7543}"/>
    <hyperlink ref="F29" r:id="rId102" display="https://dserver.bundestag.de/btd/18/059/1805940.pdf" xr:uid="{3EF10777-E739-4299-A96B-D2931DF8B95C}"/>
    <hyperlink ref="F30" r:id="rId103" display="https://dserver.bundestag.de/btd/18/134/1813456.pdf" xr:uid="{B0DBE4F9-3A67-4DAC-B3CC-8F76A624460B}"/>
    <hyperlink ref="F31" r:id="rId104" display="https://dserver.bundestag.de/btd/18/130/1813054.pdf" xr:uid="{D860DD1A-18CE-48BD-BBBE-01CFC9C5BC8F}"/>
    <hyperlink ref="F32" r:id="rId105" display="https://dserver.bundestag.de/btd/19/153/1915340.pdf" xr:uid="{D3AF5E3E-78B7-4355-8B56-A6AD7B0B6AD1}"/>
    <hyperlink ref="F33" r:id="rId106" display="https://dserver.bundestag.de/btd/19/321/1932170.pdf" xr:uid="{8E47DB7A-FEF6-42B3-A60A-B8602E2B1C88}"/>
    <hyperlink ref="F34" r:id="rId107" display="https://dserver.bundestag.de/btd/19/274/1927484.pdf" xr:uid="{DF51D9E9-9BFA-430E-B778-292122B63748}"/>
    <hyperlink ref="F35" r:id="rId108" display="https://dserver.bundestag.de/btd/20/018/2001824.pdf" xr:uid="{25844A17-9173-4F0B-A2C5-DD7A272A646B}"/>
    <hyperlink ref="F36" r:id="rId109" display="https://dserver.bundestag.de/btd/20/083/2008300.pdf" xr:uid="{5F083905-749B-4B9E-B9C1-3B0DD31D4BAB}"/>
    <hyperlink ref="F37" r:id="rId110" display="https://dserver.bundestag.de/btd/21/016/2101600.pdf" xr:uid="{11ECA063-6B93-4579-8D3F-3C435A72688C}"/>
    <hyperlink ref="J5" r:id="rId111" display="https://dserver.bundestag.de/btd/06/003/0600391.pdf" xr:uid="{F0678E98-738F-43D8-8541-2A576AF09638}"/>
    <hyperlink ref="J6" r:id="rId112" display="https://dserver.bundestag.de/btd/06/029/0602994.pdf" xr:uid="{B49FC6EA-5DC5-457F-92C3-F393112D5C87}"/>
    <hyperlink ref="J7" r:id="rId113" display="https://dserver.bundestag.de/btd/07/011/0701144.pdf" xr:uid="{A7FE1D51-BCF1-4E09-ACC0-E1D9BA87F361}"/>
    <hyperlink ref="J8" r:id="rId114" display="https://dserver.bundestag.de/btd/07/042/0704203.pdf" xr:uid="{709F5261-7E6E-4111-A44F-89428CD5FB9E}"/>
    <hyperlink ref="J9" r:id="rId115" display="https://dserver.bundestag.de/btd/08/011/0801195.pdf" xr:uid="{B0E29B45-F150-4520-9F37-EA35E1F4FA32}"/>
    <hyperlink ref="J10" r:id="rId116" display="https://dserver.bundestag.de/btd/08/030/0803097.pdf" xr:uid="{D99CCD42-5959-4A8D-A318-499E38496C73}"/>
    <hyperlink ref="J11" r:id="rId117" display="https://dserver.bundestag.de/btd/09/009/0900986.pdf" xr:uid="{C854E5B1-50FF-4ACB-AC70-0EE95D61CD0E}"/>
    <hyperlink ref="J12" r:id="rId118" display="https://dserver.bundestag.de/btd/10/003/1000352.pdf" xr:uid="{269EE96D-9B35-4DBA-9AB0-245AE9BC94C9}"/>
    <hyperlink ref="J13" r:id="rId119" display="https://dserver.bundestag.de/btd/10/038/1003821.pdf" xr:uid="{85D60858-C5A9-45F3-AFAF-9B1E702977EF}"/>
    <hyperlink ref="J14" r:id="rId120" display="https://dserver.bundestag.de/btd/11/013/1101338.pdf" xr:uid="{651F5D21-2AD6-4631-B760-62592FD29852}"/>
    <hyperlink ref="J15" r:id="rId121" display="https://dserver.bundestag.de/btd/11/051/1105116.pdf" xr:uid="{367A502C-E050-4218-BD67-7AA36CB99C9A}"/>
    <hyperlink ref="J16" r:id="rId122" display="https://dserver.bundestag.de/btd/12/015/1201525.pdf" xr:uid="{D4D92ECC-193E-41E8-AB83-1A2ACA5EF89A}"/>
    <hyperlink ref="J18" r:id="rId123" display="https://dserver.bundestag.de/btd/13/022/1302230.pdf" xr:uid="{A8CA1CC2-08E4-4783-869B-87EB3F31FEBD}"/>
    <hyperlink ref="J19" r:id="rId124" display="https://dserver.bundestag.de/btd/13/084/1308420.pdf" xr:uid="{31D2DD28-C942-425C-9351-B33EA7CEDC8C}"/>
    <hyperlink ref="J20" r:id="rId125" display="https://dserver.bundestag.de/btd/14/015/1401500.pdf" xr:uid="{F81BB30C-4D7D-4535-B641-144A155847C0}"/>
    <hyperlink ref="J21" r:id="rId126" display="https://dserver.bundestag.de/btd/14/067/1406748.pdf" xr:uid="{22D24129-9AE0-4064-8150-C24F9CB9FEC2}"/>
    <hyperlink ref="J22" r:id="rId127" display="https://dserver.bundestag.de/btd/15/016/1501635.pdf" xr:uid="{70548B60-8FBB-4B04-B592-94792536E4E8}"/>
    <hyperlink ref="J23" r:id="rId128" display="https://dserver.bundestag.de/btd/16/010/1601020.pdf" xr:uid="{6F19E8B4-AAFE-4B4A-BFA8-F161784C93C6}"/>
    <hyperlink ref="J24" r:id="rId129" display="https://dserver.bundestag.de/btd/16/062/1606275.pdf" xr:uid="{519EF7A4-5715-4C30-8BBC-D9B748FF7F4B}"/>
    <hyperlink ref="J25" r:id="rId130" display="https://dserver.bundestag.de/btd/17/004/1700465.pdf" xr:uid="{DC8C4B80-2A01-46A9-A2E7-52342D9C45A1}"/>
    <hyperlink ref="J26" r:id="rId131" display="https://dserver.bundestag.de/btd/17/067/1706795.pdf" xr:uid="{E8AA166F-A153-40F4-B9EA-EBB706B9B396}"/>
    <hyperlink ref="J27" r:id="rId132" display="https://dserver.bundestag.de/btd/17/146/1714621.pdf" xr:uid="{6DEB8E72-5B1B-4078-9B3A-4B301E02D900}"/>
    <hyperlink ref="J28" r:id="rId133" display="https://dserver.bundestag.de/btd/18/059/1805940.pdf" xr:uid="{54DB49AA-3894-446F-BC99-B913AF39AD1B}"/>
    <hyperlink ref="J29" r:id="rId134" display="https://dserver.bundestag.de/btd/18/134/1813456.pdf" xr:uid="{204F81A3-FB53-4118-844B-6EEC99E2086D}"/>
    <hyperlink ref="J30" r:id="rId135" display="https://dserver.bundestag.de/btd/19/153/1915340.pdf" xr:uid="{F2C107A3-FBEB-422B-8CE4-7C424ABC7FA0}"/>
    <hyperlink ref="J31" r:id="rId136" display="https://dserver.bundestag.de/btd/19/321/1932170.pdf" xr:uid="{BF3C760A-EA17-4EF2-9493-98E7C5FBDD68}"/>
    <hyperlink ref="J32" r:id="rId137" display="https://dserver.bundestag.de/btd/20/083/2008300.pdf" xr:uid="{8F92AE3E-3901-49D5-A54B-5831F533FE11}"/>
    <hyperlink ref="J34" r:id="rId138" display="https://dserver.bundestag.de/btd/21/016/2101600.pdf" xr:uid="{E9346C1D-181C-4796-9ACC-9E44C2A0AEE1}"/>
    <hyperlink ref="J4" r:id="rId139" display="https://dserver.bundestag.de/btd/05/024/0502423.pdf" xr:uid="{7BA4700E-0A14-49BA-9C7F-FD88CCEA056B}"/>
    <hyperlink ref="L4" r:id="rId140" display="https://www.bbsr.bund.de/BBSR/DE/veroeffentlichungen/analysen-kompakt/2022/ak-14-2022.html" xr:uid="{90824DE3-B027-4D0E-AEC0-D0EFA557138F}"/>
    <hyperlink ref="L5" r:id="rId141" display="https://dserver.bundestag.de/btd/05/024/0502423.pdf" xr:uid="{9BE38E0F-8D39-44E7-91BB-DE1B2641CFF8}"/>
    <hyperlink ref="L6" r:id="rId142" display="https://dserver.bundestag.de/btd/06/003/0600391.pdf" xr:uid="{466C68BC-1B6C-4B2E-9BD9-18648585E90B}"/>
    <hyperlink ref="L7" r:id="rId143" display="https://dserver.bundestag.de/btd/06/029/0602994.pdf" xr:uid="{D647BDA5-6648-496D-9239-2F3B9BF2BD37}"/>
    <hyperlink ref="L8" r:id="rId144" display="https://dserver.bundestag.de/btd/07/011/0701144.pdf" xr:uid="{361CDE3B-B419-4662-A324-F5B7D99565F7}"/>
    <hyperlink ref="L9" r:id="rId145" display="https://dserver.bundestag.de/btd/07/042/0704203.pdf" xr:uid="{E77059C0-ABFF-43EF-8500-AF133B764D83}"/>
    <hyperlink ref="L10" r:id="rId146" display="https://dserver.bundestag.de/btd/08/011/0801195.pdf" xr:uid="{008A81EC-2855-4679-BF9B-FD707077A0E5}"/>
    <hyperlink ref="L11" r:id="rId147" display="https://dserver.bundestag.de/btd/08/030/0803097.pdf" xr:uid="{E61276D6-3B7B-4C17-A1C9-5DA1D66DDE81}"/>
    <hyperlink ref="L12" r:id="rId148" display="https://dserver.bundestag.de/btd/09/009/0900986.pdf" xr:uid="{E7567E52-94BC-4CE4-965D-748C4E458792}"/>
    <hyperlink ref="L13" r:id="rId149" display="https://dserver.bundestag.de/btd/10/003/1000352.pdf" xr:uid="{253FF248-B2DF-410D-8625-AB5C56A06F09}"/>
    <hyperlink ref="L14" r:id="rId150" display="https://dserver.bundestag.de/btd/10/038/1003821.pdf" xr:uid="{BE01C7D6-B760-40A6-A912-43CA82F0BE2A}"/>
    <hyperlink ref="L15" r:id="rId151" display="https://dserver.bundestag.de/btd/11/013/1101338.pdf" xr:uid="{DF560675-D85E-4EEF-B3F8-3F6CD6685E6D}"/>
    <hyperlink ref="L16" r:id="rId152" display="https://dserver.bundestag.de/btd/11/051/1105116.pdf" xr:uid="{CCACDB29-3390-4DAE-AE5C-9EEB829311A2}"/>
    <hyperlink ref="L17" r:id="rId153" display="https://dserver.bundestag.de/btd/12/015/1201525.pdf" xr:uid="{2F35ECE7-82C0-4649-8DCD-03BF9873792B}"/>
    <hyperlink ref="L19" r:id="rId154" display="https://dserver.bundestag.de/btd/13/022/1302230.pdf" xr:uid="{24D979DC-A9ED-4E69-B430-9156D7F6777A}"/>
    <hyperlink ref="L20" r:id="rId155" display="https://dserver.bundestag.de/btd/13/084/1308420.pdf" xr:uid="{626A1FB8-99FF-4065-9CC8-03C38FBAA9A3}"/>
    <hyperlink ref="L21" r:id="rId156" display="https://dserver.bundestag.de/btd/14/015/1401500.pdf" xr:uid="{A209D2EB-E47F-4BCC-B796-12E4427C5F53}"/>
    <hyperlink ref="L22" r:id="rId157" display="https://dserver.bundestag.de/btd/14/030/1403068.pdf" xr:uid="{3D2EF5CC-CBA3-45C6-BC95-0389D28D843A}"/>
    <hyperlink ref="L23" r:id="rId158" display="https://dserver.bundestag.de/btd/14/041/1404199.pdf" xr:uid="{4A16FD2D-CEB9-4962-A52D-6C15F3B66AB1}"/>
    <hyperlink ref="L24" r:id="rId159" display="https://dserver.bundestag.de/btd/14/067/1406748.pdf" xr:uid="{999FEA76-828D-4B52-9447-1461CC5FEDB0}"/>
    <hyperlink ref="L25" r:id="rId160" display="https://dserver.bundestag.de/btd/14/068/1406861.pdf" xr:uid="{63D5D1F9-A6DD-4677-B070-F171B60AA949}"/>
    <hyperlink ref="L26" r:id="rId161" display="https://dserver.bundestag.de/btd/15/016/1501635.pdf" xr:uid="{1CC541CC-EFFB-4493-B67D-3444B7E69166}"/>
    <hyperlink ref="L27" r:id="rId162" display="https://dserver.bundestag.de/btd/16/010/1601020.pdf" xr:uid="{D35783B3-8659-46E8-8ED9-82983C70E3DF}"/>
    <hyperlink ref="L28" r:id="rId163" display="https://dserver.bundestag.de/btd/16/062/1606275.pdf" xr:uid="{C58BFE22-C8BF-4BE2-BDB6-2DDAE3FE5649}"/>
    <hyperlink ref="L29" r:id="rId164" display="https://dserver.bundestag.de/btd/17/004/1700465.pdf" xr:uid="{0A2CC988-6AAE-4901-93AB-12EF678DC555}"/>
    <hyperlink ref="L30" r:id="rId165" display="https://dserver.bundestag.de/btd/17/067/1706795.pdf" xr:uid="{B7C3772A-B1D5-4616-B9DA-FE5DD4CD79C2}"/>
    <hyperlink ref="L31" r:id="rId166" display="https://dserver.bundestag.de/btd/17/146/1714621.pdf" xr:uid="{7A4DC2AA-15AA-46CB-B05C-9DC3EBA6C1F3}"/>
    <hyperlink ref="L32" r:id="rId167" display="https://dserver.bundestag.de/btd/18/059/1805940.pdf" xr:uid="{DE4FE1F0-7B14-45D0-83D8-52607FB2C59E}"/>
    <hyperlink ref="L33" r:id="rId168" display="https://dserver.bundestag.de/btd/18/134/1813456.pdf" xr:uid="{E10AC504-2444-4E2A-B235-F20B3DF22CDA}"/>
    <hyperlink ref="L34" r:id="rId169" display="https://dserver.bundestag.de/btd/19/153/1915340.pdf" xr:uid="{9969EFAD-75AA-48AE-8A90-97E8FF6560FF}"/>
    <hyperlink ref="L35" r:id="rId170" display="https://dserver.bundestag.de/btd/19/321/1932170.pdf" xr:uid="{6BF216D7-F183-40FC-AED1-A82C8DD8428C}"/>
    <hyperlink ref="L36" r:id="rId171" display="https://dserver.bundestag.de/btd/20/083/2008300.pdf" xr:uid="{4AC5CCB4-17A9-4DDF-B1F0-DE418157CD1B}"/>
    <hyperlink ref="L37" r:id="rId172" display="https://dserver.bundestag.de/btd/21/016/2101600.pdf" xr:uid="{AE0E1706-9FC5-4FE6-83DF-62896B8622DA}"/>
    <hyperlink ref="L39" r:id="rId173" display="https://dserver.bundestag.de/btd/15/059/1505905.pdf" xr:uid="{02B782CC-FC93-43CF-ADF2-75889C53E8EC}"/>
    <hyperlink ref="L41" r:id="rId174" display="https://www.bundestag.de/resource/blob/572606/WD-4-111-18-pdf.pdf" xr:uid="{ADF7A13E-DD2A-42F7-9743-5342B37D6D35}"/>
    <hyperlink ref="L38" r:id="rId175" display="https://dserver.bundestag.de/btp/15/15147.pdf" xr:uid="{B008C926-E84F-4335-AEE3-4C8B060683CC}"/>
    <hyperlink ref="L42" r:id="rId176" xr:uid="{3AA8E310-D880-4FB6-9420-A4FA9B20A87D}"/>
    <hyperlink ref="B42" r:id="rId177" xr:uid="{0D02CA9E-12F0-4948-AA22-5255847B467E}"/>
    <hyperlink ref="D7" r:id="rId178" xr:uid="{08D6616B-09BD-4395-B24B-72FBA60940A5}"/>
    <hyperlink ref="F38" r:id="rId179" xr:uid="{ECB75226-4AC3-454F-81E5-D85EAE5653CC}"/>
    <hyperlink ref="J33" r:id="rId180" xr:uid="{5A634C75-C4A8-43E3-802B-0EB9BCFF2012}"/>
    <hyperlink ref="L40" r:id="rId181" xr:uid="{2CE83FED-5D4E-43F1-BE74-739A79231A01}"/>
    <hyperlink ref="H11" r:id="rId182" display="https://www.stmfh.bayern.de/haushalt/20262027e/haushaltsplan/" xr:uid="{5FF2E4EA-023A-41CF-B8F4-A51C3FCFE655}"/>
    <hyperlink ref="H12" r:id="rId183" display="https://dserver.bundestag.de/btd/05/024/0502423.pdf" xr:uid="{17C79719-A2CA-4F74-8B44-4BDD3D3624A5}"/>
    <hyperlink ref="H13" r:id="rId184" display="https://dserver.bundestag.de/btd/06/003/0600391.pdf" xr:uid="{856CAFDA-1F24-4C94-982D-4095EE7EF5AB}"/>
    <hyperlink ref="H14" r:id="rId185" display="https://dserver.bundestag.de/btd/06/029/0602994.pdf" xr:uid="{30E70F60-295A-4F86-B0AE-DEE40500B40D}"/>
    <hyperlink ref="H15" r:id="rId186" display="https://dserver.bundestag.de/btd/07/011/0701144.pdf" xr:uid="{E4480EC7-87EE-473A-98CF-B13CF4EA05CA}"/>
    <hyperlink ref="H16" r:id="rId187" display="https://dserver.bundestag.de/btd/07/042/0704203.pdf" xr:uid="{25F87B2F-F33B-44D5-AD09-24046C86C711}"/>
    <hyperlink ref="H17" r:id="rId188" display="https://dserver.bundestag.de/btd/08/011/0801195.pdf" xr:uid="{FAE6B4D4-EE47-411E-8682-719A719C2A2F}"/>
    <hyperlink ref="H18" r:id="rId189" display="https://dserver.bundestag.de/btd/08/030/0803097.pdf" xr:uid="{EE858875-CC7C-44DD-94A9-107D46106E39}"/>
    <hyperlink ref="H19" r:id="rId190" display="https://dserver.bundestag.de/btd/09/009/0900986.pdf" xr:uid="{F1147C33-99BB-4A0D-AE85-88DD2844C18C}"/>
    <hyperlink ref="H20" r:id="rId191" display="https://dserver.bundestag.de/btd/10/003/1000352.pdf" xr:uid="{4F66F37D-47BD-41CC-BB96-8F5E11B4BAF5}"/>
    <hyperlink ref="H21" r:id="rId192" display="https://dserver.bundestag.de/btd/10/038/1003821.pdf" xr:uid="{D7174A81-CBA4-4933-9F30-C35CD796A758}"/>
    <hyperlink ref="H22" r:id="rId193" display="https://dserver.bundestag.de/btd/11/051/1105116.pdf" xr:uid="{67A80EBA-5B65-4153-866A-EA2EE515653C}"/>
    <hyperlink ref="H23" r:id="rId194" display="https://dserver.bundestag.de/btd/12/015/1201525.pdf" xr:uid="{2A411D9B-906E-4929-96DA-7B506F1DCB1B}"/>
    <hyperlink ref="H24" r:id="rId195" display="https://dserver.bundestag.de/btd/12/055/1205580.pdf" xr:uid="{DA2B7C83-A382-43C4-A5B9-1D931B191C73}"/>
    <hyperlink ref="H25" r:id="rId196" display="https://dserver.bundestag.de/btd/13/022/1302230.pdf" xr:uid="{30D5DE77-5448-4484-AAD8-C7F9CB4CD57E}"/>
    <hyperlink ref="H26" r:id="rId197" display="https://dserver.bundestag.de/btd/13/084/1308420.pdf" xr:uid="{B9DA8394-6D51-43E9-B0AC-F8F4FE4E504F}"/>
    <hyperlink ref="H27" r:id="rId198" display="https://dserver.bundestag.de/btd/14/015/1401500.pdf" xr:uid="{1CB27E07-BFE3-4FC0-945A-2C698CCC6393}"/>
    <hyperlink ref="H28" r:id="rId199" display="https://dserver.bundestag.de/btd/14/067/1406748.pdf" xr:uid="{F33DD068-1596-487A-AF3C-A0694F681675}"/>
    <hyperlink ref="H29" r:id="rId200" display="https://dserver.bundestag.de/btd/15/016/1501635.pdf" xr:uid="{3C80373E-654A-444A-9C7E-62F4CCDC929A}"/>
    <hyperlink ref="H30" r:id="rId201" display="https://dserver.bundestag.de/btd/16/010/1601020.pdf" xr:uid="{81610F11-6D97-49BC-8F11-146CC5D134D3}"/>
    <hyperlink ref="H31" r:id="rId202" display="https://dserver.bundestag.de/btd/16/062/1606275.pdf" xr:uid="{CD4650B6-5F33-4764-8CE6-07312C49E405}"/>
    <hyperlink ref="H32" r:id="rId203" display="https://dserver.bundestag.de/btd/17/004/1700465.pdf" xr:uid="{CDEE6AF1-7E19-4402-89C5-C00A823D87EB}"/>
    <hyperlink ref="H33" r:id="rId204" display="https://dserver.bundestag.de/btd/17/067/1706795.pdf" xr:uid="{2D1AE3F3-71A7-4728-BC7C-5F34AF3FDE6A}"/>
    <hyperlink ref="H34" r:id="rId205" display="https://dserver.bundestag.de/btd/17/146/1714621.pdf" xr:uid="{6D59D5A3-4A54-4DD6-8EC2-316B0433DAB3}"/>
    <hyperlink ref="H35" r:id="rId206" display="https://dserver.bundestag.de/btd/18/059/1805940.pdf" xr:uid="{CC5AB8B7-F0C4-4606-B0BC-752EB217D772}"/>
    <hyperlink ref="H36" r:id="rId207" display="https://dserver.bundestag.de/btd/18/134/1813456.pdf" xr:uid="{1527283D-9555-4B38-B624-E01FF025EF99}"/>
    <hyperlink ref="H37" r:id="rId208" display="https://dserver.bundestag.de/btd/19/153/1915340.pdf" xr:uid="{6668222B-DC24-448C-8D2A-41DB63BB3052}"/>
    <hyperlink ref="H38" r:id="rId209" display="https://dserver.bundestag.de/btd/19/321/1932170.pdf" xr:uid="{F144C257-D06D-46FC-9171-7A6CD71899D6}"/>
    <hyperlink ref="H39" r:id="rId210" display="https://dserver.bundestag.de/btd/20/083/2008300.pdf" xr:uid="{3AEB33A6-7E9D-41E7-B918-7A6341844675}"/>
    <hyperlink ref="H40" r:id="rId211" display="https://dserver.bundestag.de/btd/21/016/2101600.pdf" xr:uid="{2E1340F7-D284-4FA3-AA08-4A8DDB83184E}"/>
    <hyperlink ref="H42" r:id="rId212" display="https://finanzen.hessen.de/haushalt/haushaltsplaene" xr:uid="{827C60E2-0BB8-4108-83CC-A060CA69B399}"/>
    <hyperlink ref="H43" r:id="rId213" display="https://finanzen.hessen.de/haushalt/haushaltsplaene" xr:uid="{98E77431-3D3C-4760-AF71-63ACF2DD3CF8}"/>
    <hyperlink ref="H53" r:id="rId214" display="https://finanzen.hessen.de/sites/finanzen.hessen.de/files/2025-05/gesamtband_haushalt_2025.pdf" xr:uid="{D8FA5CB3-CCE0-4E43-B3E0-044B272FE925}"/>
    <hyperlink ref="H65" r:id="rId215" display="https://fm.baden-wuerttemberg.de/de/landesfinanzen/landeshaushalt-2025/2026/einzelplaene" xr:uid="{86039831-1F13-47FA-AC32-6A088BF34ADC}"/>
    <hyperlink ref="H66" r:id="rId216" display="https://mdfe.brandenburg.de/mdfe/de/themen/haushalt-und-finanzen/landeshaushalt/landeshaushalte-haushaltsplaene-und-rechnungen/" xr:uid="{0214F71F-B9D3-4047-AB55-8FB49F0A4FEE}"/>
    <hyperlink ref="H67" r:id="rId217" display="https://www.regierung-mv.de/Landesregierung/fm/Haushalt/Haushaltsplan/Haushaltsplan-2026-2027/" xr:uid="{CEF276A1-EA3B-4BAB-80B3-3DC1FACCA87B}"/>
    <hyperlink ref="H68" r:id="rId218" display="https://www.haushalt.fm.nrw.de/daten/hh2026.ges/daten/html/hp.html" xr:uid="{95AC6F09-75AF-444E-AB04-B8FC1C7CAAF5}"/>
    <hyperlink ref="H89" r:id="rId219" display="https://fm.rlp.de/themen/finanzen/landeshaushalt/haushalt-2025/2026" xr:uid="{0CC7DAD4-70AE-4509-B465-725CE6FA0F1B}"/>
    <hyperlink ref="H101" r:id="rId220" display="https://www.schleswig-holstein.de/DE/fachinhalte/H/haushalt_landeshaushalt/haushalt_ep_2026" xr:uid="{984DC733-3842-4C98-B959-6CB4CD6B34E5}"/>
    <hyperlink ref="H102" r:id="rId221" display="https://mf.sachsen-anhalt.de/fileadmin/Bibliothek/Politik_und_Verwaltung/MF/Dokumente/Haushalt/HHPL_2025_2026/Haushaltsplan_2025_2026.pdf" xr:uid="{120BFE4F-287D-45DB-BC6C-54DCF2AFAC8E}"/>
    <hyperlink ref="H115" r:id="rId222" display="https://www.mf.niedersachsen.de/startseite/themen/haushalt/haushaltsplane/nachtragshaushalt_2025_und_haushalt_2026/nachtragshaushalt-2025-und-haushalt-2026-sofortprogramm-zur-starkung-von-investitionen-und-zur-entlastung-der-kommunen-243045.html" xr:uid="{34C821C2-5958-41BE-8450-E0B92F2C39C5}"/>
    <hyperlink ref="H127" r:id="rId223" display="https://www.saarland.de/SharedDocs/Downloads/DE/mfw/Haushaltsplan_2026-2027/Haushaltsplan.pdf?__blob=publicationFile&amp;v=2" xr:uid="{C0A78202-2608-4C81-9ECC-DBD88559E747}"/>
    <hyperlink ref="H128" r:id="rId224" display="https://www.finanzen.sachsen.de/doppelhaushalt-2025-2026-7246.html" xr:uid="{73945FE0-F8ED-481D-AFE5-C32F31BDBDAA}"/>
    <hyperlink ref="H139" r:id="rId225" display="https://www.finanzen.bremen.de/haushalt/haushalt/aktuelle-haushaltsplaene-und-haushaltsportraet-1692" xr:uid="{118051F7-2E3C-455D-B5FF-88178FCFAB87}"/>
    <hyperlink ref="H151" r:id="rId226" display="https://www.hamburg.de/politik-und-verwaltung/behoerden/finanzbehoerde/themen/haushalt/doppelhaushalt-2025-2026-1024970" xr:uid="{4F622DDF-52F9-423E-BBFA-B3C877672FE3}"/>
    <hyperlink ref="H163" r:id="rId227" display="https://www.berlin.de/sen/finanzen/haushalt/downloads/haushaltsplan-2026-27/artikel.1644823.php" xr:uid="{95BD6BCC-5737-4BBA-BE9B-DAD9FEDE4BE3}"/>
    <hyperlink ref="H164" r:id="rId228" display="https://finanzen.thueringen.de/themen/haushalt/haushaltsplaene/haushalt-2026/2027" xr:uid="{37ABA3FE-2C35-45D8-B63E-D9F29A1F5CE1}"/>
    <hyperlink ref="F18" r:id="rId229" display="https://dserver.bundestag.de/btd/12/055/1205580.pdf" xr:uid="{F361014A-3F8E-4E27-8807-2131F4239753}"/>
    <hyperlink ref="J17" r:id="rId230" display="https://dserver.bundestag.de/btd/12/055/1205580.pdf" xr:uid="{EFEC3D24-A44A-412B-A0CD-D4610EEB9473}"/>
    <hyperlink ref="L18" r:id="rId231" display="https://dserver.bundestag.de/btd/12/055/1205580.pdf" xr:uid="{EA37BED6-702F-4D46-9FAE-9697179C7A5C}"/>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683D-B1A0-4F08-B9E2-170DF922D215}">
  <dimension ref="B2:D26"/>
  <sheetViews>
    <sheetView zoomScale="90" zoomScaleNormal="100" workbookViewId="0">
      <selection activeCell="B27" sqref="B27"/>
    </sheetView>
  </sheetViews>
  <sheetFormatPr baseColWidth="10" defaultColWidth="8.3046875" defaultRowHeight="14.5" x14ac:dyDescent="0.4"/>
  <cols>
    <col min="1" max="1" width="4" style="47" customWidth="1"/>
    <col min="2" max="2" width="8" style="47" customWidth="1"/>
    <col min="3" max="3" width="40" style="47" customWidth="1"/>
    <col min="4" max="4" width="60" style="47" customWidth="1"/>
    <col min="5" max="16384" width="8.3046875" style="47"/>
  </cols>
  <sheetData>
    <row r="2" spans="2:4" x14ac:dyDescent="0.4">
      <c r="B2" s="46" t="s">
        <v>0</v>
      </c>
    </row>
    <row r="4" spans="2:4" x14ac:dyDescent="0.4">
      <c r="B4" s="44" t="s">
        <v>1</v>
      </c>
      <c r="C4" s="44" t="s">
        <v>2</v>
      </c>
      <c r="D4" s="44" t="s">
        <v>3</v>
      </c>
    </row>
    <row r="5" spans="2:4" x14ac:dyDescent="0.4">
      <c r="D5" s="49"/>
    </row>
    <row r="6" spans="2:4" x14ac:dyDescent="0.4">
      <c r="C6" s="46" t="s">
        <v>4</v>
      </c>
      <c r="D6" s="49"/>
    </row>
    <row r="7" spans="2:4" x14ac:dyDescent="0.4">
      <c r="B7" s="45">
        <v>1</v>
      </c>
      <c r="C7" s="51" t="str">
        <f>HYPERLINK("#Subjektförderung!A1","Subjektförderung")</f>
        <v>Subjektförderung</v>
      </c>
      <c r="D7" s="49" t="s">
        <v>290</v>
      </c>
    </row>
    <row r="8" spans="2:4" x14ac:dyDescent="0.4">
      <c r="B8" s="45">
        <v>2</v>
      </c>
      <c r="C8" s="52" t="str">
        <f>HYPERLINK("#Wohngeld!A1","Wohngeld")</f>
        <v>Wohngeld</v>
      </c>
      <c r="D8" s="49" t="s">
        <v>5</v>
      </c>
    </row>
    <row r="9" spans="2:4" x14ac:dyDescent="0.4">
      <c r="B9" s="45">
        <v>3</v>
      </c>
      <c r="C9" s="52" t="str">
        <f>HYPERLINK("#KdU!A1","KdU")</f>
        <v>KdU</v>
      </c>
      <c r="D9" s="49" t="s">
        <v>6</v>
      </c>
    </row>
    <row r="10" spans="2:4" x14ac:dyDescent="0.4">
      <c r="C10" s="53"/>
      <c r="D10" s="49"/>
    </row>
    <row r="11" spans="2:4" x14ac:dyDescent="0.4">
      <c r="C11" s="46" t="s">
        <v>7</v>
      </c>
      <c r="D11" s="49"/>
    </row>
    <row r="12" spans="2:4" x14ac:dyDescent="0.4">
      <c r="B12" s="45">
        <v>4</v>
      </c>
      <c r="C12" s="51" t="str">
        <f>HYPERLINK("#Objektförderung!A1","Objektförderung")</f>
        <v>Objektförderung</v>
      </c>
      <c r="D12" s="49" t="s">
        <v>289</v>
      </c>
    </row>
    <row r="13" spans="2:4" x14ac:dyDescent="0.4">
      <c r="B13" s="45">
        <v>5</v>
      </c>
      <c r="C13" s="52" t="str">
        <f>HYPERLINK("#Bund!A1","Bund")</f>
        <v>Bund</v>
      </c>
      <c r="D13" s="49" t="s">
        <v>8</v>
      </c>
    </row>
    <row r="14" spans="2:4" x14ac:dyDescent="0.4">
      <c r="B14" s="45">
        <v>6</v>
      </c>
      <c r="C14" s="52" t="str">
        <f>HYPERLINK("#Länder!A1","Länder")</f>
        <v>Länder</v>
      </c>
      <c r="D14" s="49" t="s">
        <v>9</v>
      </c>
    </row>
    <row r="15" spans="2:4" x14ac:dyDescent="0.4">
      <c r="B15" s="45">
        <v>7</v>
      </c>
      <c r="C15" s="52" t="str">
        <f>HYPERLINK("#Mindereinnahmen!A1","Mindereinnahmen")</f>
        <v>Mindereinnahmen</v>
      </c>
      <c r="D15" s="49" t="s">
        <v>10</v>
      </c>
    </row>
    <row r="16" spans="2:4" x14ac:dyDescent="0.4">
      <c r="B16" s="45">
        <v>8</v>
      </c>
      <c r="C16" s="52" t="str">
        <f>HYPERLINK("#Bestandserwerb!A1","Bestandserwerb")</f>
        <v>Bestandserwerb</v>
      </c>
      <c r="D16" s="49" t="s">
        <v>11</v>
      </c>
    </row>
    <row r="17" spans="2:4" x14ac:dyDescent="0.4">
      <c r="D17" s="49"/>
    </row>
    <row r="18" spans="2:4" x14ac:dyDescent="0.4">
      <c r="C18" s="46" t="s">
        <v>12</v>
      </c>
      <c r="D18" s="49"/>
    </row>
    <row r="19" spans="2:4" x14ac:dyDescent="0.4">
      <c r="B19" s="45">
        <v>9</v>
      </c>
      <c r="C19" s="51" t="str">
        <f>HYPERLINK("#'Positionen Mindereinnahmen'!A1","Positionen Mindereinnahmen")</f>
        <v>Positionen Mindereinnahmen</v>
      </c>
      <c r="D19" s="49" t="s">
        <v>13</v>
      </c>
    </row>
    <row r="20" spans="2:4" x14ac:dyDescent="0.4">
      <c r="B20" s="45">
        <v>10</v>
      </c>
      <c r="C20" s="51" t="str">
        <f>HYPERLINK("#'Anteile Bestandserwerb'!A1","Anteile Bestandserwerb")</f>
        <v>Anteile Bestandserwerb</v>
      </c>
      <c r="D20" s="49" t="s">
        <v>287</v>
      </c>
    </row>
    <row r="21" spans="2:4" x14ac:dyDescent="0.4">
      <c r="B21" s="45"/>
      <c r="C21" s="48"/>
      <c r="D21" s="49"/>
    </row>
    <row r="22" spans="2:4" x14ac:dyDescent="0.4">
      <c r="B22" s="45"/>
      <c r="C22" s="46" t="s">
        <v>291</v>
      </c>
      <c r="D22" s="49"/>
    </row>
    <row r="23" spans="2:4" x14ac:dyDescent="0.4">
      <c r="B23" s="45">
        <v>11</v>
      </c>
      <c r="C23" s="51" t="s">
        <v>291</v>
      </c>
      <c r="D23" s="49" t="s">
        <v>293</v>
      </c>
    </row>
    <row r="24" spans="2:4" x14ac:dyDescent="0.4">
      <c r="B24" s="45"/>
      <c r="D24" s="49"/>
    </row>
    <row r="25" spans="2:4" x14ac:dyDescent="0.4">
      <c r="C25" s="46" t="s">
        <v>14</v>
      </c>
      <c r="D25" s="49"/>
    </row>
    <row r="26" spans="2:4" x14ac:dyDescent="0.4">
      <c r="B26" s="45">
        <v>12</v>
      </c>
      <c r="C26" s="51" t="str">
        <f>HYPERLINK("#Quellen!A1","Quellen")</f>
        <v>Quellen</v>
      </c>
      <c r="D26" s="49" t="s">
        <v>15</v>
      </c>
    </row>
  </sheetData>
  <hyperlinks>
    <hyperlink ref="C23" location="'Bund-Länder Vergleich'!A1" display="Bund-Länder Vergleich" xr:uid="{DAB95335-830F-41E9-979F-18DD47D697A3}"/>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9C34-FA78-4B61-942A-F982386959D6}">
  <sheetPr>
    <tabColor theme="8"/>
  </sheetPr>
  <dimension ref="B2:H69"/>
  <sheetViews>
    <sheetView zoomScale="102" zoomScaleNormal="102" workbookViewId="0">
      <pane xSplit="2" ySplit="3" topLeftCell="C51" activePane="bottomRight" state="frozen"/>
      <selection pane="topRight" activeCell="C1" sqref="C1"/>
      <selection pane="bottomLeft" activeCell="A4" sqref="A4"/>
      <selection pane="bottomRight" activeCell="D39" sqref="D39"/>
    </sheetView>
  </sheetViews>
  <sheetFormatPr baseColWidth="10" defaultColWidth="11.15234375" defaultRowHeight="14.5" x14ac:dyDescent="0.4"/>
  <cols>
    <col min="1" max="16384" width="11.15234375" style="2"/>
  </cols>
  <sheetData>
    <row r="2" spans="2:8" x14ac:dyDescent="0.4">
      <c r="B2" s="1"/>
      <c r="C2" s="41" t="s">
        <v>16</v>
      </c>
      <c r="D2" s="118" t="s">
        <v>17</v>
      </c>
      <c r="E2" s="119"/>
      <c r="F2" s="119"/>
      <c r="G2" s="120"/>
    </row>
    <row r="3" spans="2:8" s="10" customFormat="1" ht="29" x14ac:dyDescent="0.4">
      <c r="B3" s="50" t="s">
        <v>18</v>
      </c>
      <c r="C3" s="8" t="s">
        <v>288</v>
      </c>
      <c r="D3" s="9" t="s">
        <v>17</v>
      </c>
      <c r="E3" s="9" t="s">
        <v>19</v>
      </c>
      <c r="F3" s="9" t="s">
        <v>20</v>
      </c>
      <c r="G3" s="9" t="s">
        <v>21</v>
      </c>
    </row>
    <row r="4" spans="2:8" x14ac:dyDescent="0.4">
      <c r="B4" s="1">
        <v>1965</v>
      </c>
      <c r="C4" s="5">
        <v>19.781830022793901</v>
      </c>
      <c r="D4" s="4">
        <f>E4+F4+G4</f>
        <v>0.41414093607107155</v>
      </c>
      <c r="E4" s="4">
        <f>(Wohngeld!D4+KdU!D5)*100/C4</f>
        <v>5.1874007833370296E-2</v>
      </c>
      <c r="F4" s="4">
        <f>(Wohngeld!E4)*100/C4</f>
        <v>0.36226692823770124</v>
      </c>
      <c r="G4" s="4">
        <f>(KdU!E5)*100/C4</f>
        <v>0</v>
      </c>
      <c r="H4" s="6"/>
    </row>
    <row r="5" spans="2:8" x14ac:dyDescent="0.4">
      <c r="B5" s="1">
        <v>1966</v>
      </c>
      <c r="C5" s="5">
        <v>20.514490394008501</v>
      </c>
      <c r="D5" s="4">
        <f t="shared" ref="D5:D65" si="0">E5+F5+G5</f>
        <v>0.96770778841183569</v>
      </c>
      <c r="E5" s="4">
        <f>(Wohngeld!D5+KdU!D6)*100/C5</f>
        <v>0.24923450272279118</v>
      </c>
      <c r="F5" s="4">
        <f>(Wohngeld!E5)*100/C5</f>
        <v>0.71847328568904445</v>
      </c>
      <c r="G5" s="4">
        <f>(KdU!E6)*100/C5</f>
        <v>0</v>
      </c>
    </row>
    <row r="6" spans="2:8" x14ac:dyDescent="0.4">
      <c r="B6" s="1">
        <v>1967</v>
      </c>
      <c r="C6" s="5">
        <v>20.7587105177467</v>
      </c>
      <c r="D6" s="4">
        <f t="shared" si="0"/>
        <v>1.059657656520729</v>
      </c>
      <c r="E6" s="4">
        <f>(Wohngeld!D6+KdU!D7)*100/C6</f>
        <v>0.52955001402042445</v>
      </c>
      <c r="F6" s="4">
        <f>(Wohngeld!E6)*100/C6</f>
        <v>0.53010764250030462</v>
      </c>
      <c r="G6" s="4">
        <f>(KdU!E7)*100/C6</f>
        <v>0</v>
      </c>
    </row>
    <row r="7" spans="2:8" x14ac:dyDescent="0.4">
      <c r="B7" s="1">
        <v>1968</v>
      </c>
      <c r="C7" s="5">
        <v>21.2471507652231</v>
      </c>
      <c r="D7" s="4">
        <f t="shared" si="0"/>
        <v>1.2308698589185039</v>
      </c>
      <c r="E7" s="4">
        <f>(Wohngeld!D7+KdU!D8)*100/C7</f>
        <v>0.68582459714754218</v>
      </c>
      <c r="F7" s="4">
        <f>(Wohngeld!E7)*100/C7</f>
        <v>0.54504526177096169</v>
      </c>
      <c r="G7" s="4">
        <f>(KdU!E8)*100/C7</f>
        <v>0</v>
      </c>
    </row>
    <row r="8" spans="2:8" x14ac:dyDescent="0.4">
      <c r="B8" s="1">
        <v>1969</v>
      </c>
      <c r="C8" s="5">
        <v>22.142624552263101</v>
      </c>
      <c r="D8" s="4">
        <f t="shared" si="0"/>
        <v>1.3199061038776683</v>
      </c>
      <c r="E8" s="4">
        <f>(Wohngeld!D8+KdU!D9)*100/C8</f>
        <v>0.66963446540373583</v>
      </c>
      <c r="F8" s="4">
        <f>(Wohngeld!E8)*100/C8</f>
        <v>0.65027163847393243</v>
      </c>
      <c r="G8" s="4">
        <f>(KdU!E9)*100/C8</f>
        <v>0</v>
      </c>
    </row>
    <row r="9" spans="2:8" x14ac:dyDescent="0.4">
      <c r="B9" s="1">
        <v>1970</v>
      </c>
      <c r="C9" s="5">
        <v>23.852165418430499</v>
      </c>
      <c r="D9" s="4">
        <f t="shared" si="0"/>
        <v>1.2840085227645019</v>
      </c>
      <c r="E9" s="4">
        <f>(Wohngeld!D9+KdU!D10)*100/C9</f>
        <v>1.0289216876910867</v>
      </c>
      <c r="F9" s="4">
        <f>(Wohngeld!E9)*100/C9</f>
        <v>0.25508683507341529</v>
      </c>
      <c r="G9" s="4">
        <f>(KdU!E10)*100/C9</f>
        <v>0</v>
      </c>
    </row>
    <row r="10" spans="2:8" x14ac:dyDescent="0.4">
      <c r="B10" s="1">
        <v>1971</v>
      </c>
      <c r="C10" s="5">
        <v>25.724519700423301</v>
      </c>
      <c r="D10" s="4">
        <f t="shared" si="0"/>
        <v>1.6794935129680779</v>
      </c>
      <c r="E10" s="4">
        <f>(Wohngeld!D10+KdU!D11)*100/C10</f>
        <v>1.3276942800741729</v>
      </c>
      <c r="F10" s="4">
        <f>(Wohngeld!E10)*100/C10</f>
        <v>0.35179923289390497</v>
      </c>
      <c r="G10" s="4">
        <f>(KdU!E11)*100/C10</f>
        <v>0</v>
      </c>
    </row>
    <row r="11" spans="2:8" x14ac:dyDescent="0.4">
      <c r="B11" s="1">
        <v>1972</v>
      </c>
      <c r="C11" s="5">
        <v>26.864213611201599</v>
      </c>
      <c r="D11" s="4">
        <f t="shared" si="0"/>
        <v>2.2515391822335649</v>
      </c>
      <c r="E11" s="4">
        <f>(Wohngeld!D11+KdU!D12)*100/C11</f>
        <v>1.2846905731256604</v>
      </c>
      <c r="F11" s="4">
        <f>(Wohngeld!E11)*100/C11</f>
        <v>0.96684860910790438</v>
      </c>
      <c r="G11" s="4">
        <f>(KdU!E12)*100/C11</f>
        <v>0</v>
      </c>
    </row>
    <row r="12" spans="2:8" x14ac:dyDescent="0.4">
      <c r="B12" s="1">
        <v>1973</v>
      </c>
      <c r="C12" s="5">
        <v>28.573754477368901</v>
      </c>
      <c r="D12" s="4">
        <f t="shared" si="0"/>
        <v>2.0291522898600225</v>
      </c>
      <c r="E12" s="4">
        <f>(Wohngeld!D12+KdU!D13)*100/C12</f>
        <v>1.0736255501904881</v>
      </c>
      <c r="F12" s="4">
        <f>(Wohngeld!E12)*100/C12</f>
        <v>0.95552673966953428</v>
      </c>
      <c r="G12" s="4">
        <f>(KdU!E13)*100/C12</f>
        <v>0</v>
      </c>
    </row>
    <row r="13" spans="2:8" x14ac:dyDescent="0.4">
      <c r="B13" s="1">
        <v>1974</v>
      </c>
      <c r="C13" s="5">
        <v>30.6089221751872</v>
      </c>
      <c r="D13" s="4">
        <f t="shared" si="0"/>
        <v>2.4833709757113542</v>
      </c>
      <c r="E13" s="4">
        <f>(Wohngeld!D13+KdU!D14)*100/C13</f>
        <v>1.1859850326372849</v>
      </c>
      <c r="F13" s="4">
        <f>(Wohngeld!E13)*100/C13</f>
        <v>1.2973859430740691</v>
      </c>
      <c r="G13" s="4">
        <f>(KdU!E14)*100/C13</f>
        <v>0</v>
      </c>
    </row>
    <row r="14" spans="2:8" x14ac:dyDescent="0.4">
      <c r="B14" s="1">
        <v>1975</v>
      </c>
      <c r="C14" s="5">
        <v>32.318463041354597</v>
      </c>
      <c r="D14" s="4">
        <f t="shared" si="0"/>
        <v>2.5992587990402818</v>
      </c>
      <c r="E14" s="4">
        <f>(Wohngeld!D14+KdU!D15)*100/C14</f>
        <v>1.3289158573390565</v>
      </c>
      <c r="F14" s="4">
        <f>(Wohngeld!E14)*100/C14</f>
        <v>1.2703429417012251</v>
      </c>
      <c r="G14" s="4">
        <f>(KdU!E15)*100/C14</f>
        <v>0</v>
      </c>
    </row>
    <row r="15" spans="2:8" x14ac:dyDescent="0.4">
      <c r="B15" s="1">
        <v>1976</v>
      </c>
      <c r="C15" s="5">
        <v>33.458156952132903</v>
      </c>
      <c r="D15" s="4">
        <f t="shared" si="0"/>
        <v>2.4686137547244238</v>
      </c>
      <c r="E15" s="4">
        <f>(Wohngeld!D15+KdU!D16)*100/C15</f>
        <v>1.2225225243044944</v>
      </c>
      <c r="F15" s="4">
        <f>(Wohngeld!E15)*100/C15</f>
        <v>1.2460912304199294</v>
      </c>
      <c r="G15" s="4">
        <f>(KdU!E16)*100/C15</f>
        <v>0</v>
      </c>
    </row>
    <row r="16" spans="2:8" x14ac:dyDescent="0.4">
      <c r="B16" s="1">
        <v>1977</v>
      </c>
      <c r="C16" s="5">
        <v>34.435037447085598</v>
      </c>
      <c r="D16" s="4">
        <f t="shared" si="0"/>
        <v>2.1869920354141819</v>
      </c>
      <c r="E16" s="4">
        <f>(Wohngeld!D16+KdU!D17)*100/C16</f>
        <v>1.1878410342533061</v>
      </c>
      <c r="F16" s="4">
        <f>(Wohngeld!E16)*100/C16</f>
        <v>0.99915100116087563</v>
      </c>
      <c r="G16" s="4">
        <f>(KdU!E17)*100/C16</f>
        <v>0</v>
      </c>
    </row>
    <row r="17" spans="2:7" x14ac:dyDescent="0.4">
      <c r="B17" s="1">
        <v>1978</v>
      </c>
      <c r="C17" s="5">
        <v>35.656138065776602</v>
      </c>
      <c r="D17" s="4">
        <f t="shared" si="0"/>
        <v>2.5651921685399222</v>
      </c>
      <c r="E17" s="4">
        <f>(Wohngeld!D17+KdU!D18)*100/C17</f>
        <v>1.342179009731286</v>
      </c>
      <c r="F17" s="4">
        <f>(Wohngeld!E17)*100/C17</f>
        <v>1.2230131588086361</v>
      </c>
      <c r="G17" s="4">
        <f>(KdU!E18)*100/C17</f>
        <v>0</v>
      </c>
    </row>
    <row r="18" spans="2:7" x14ac:dyDescent="0.4">
      <c r="B18" s="1">
        <v>1979</v>
      </c>
      <c r="C18" s="5">
        <v>37.2028655161185</v>
      </c>
      <c r="D18" s="4">
        <f t="shared" si="0"/>
        <v>2.551738599620319</v>
      </c>
      <c r="E18" s="4">
        <f>(Wohngeld!D18+KdU!D19)*100/C18</f>
        <v>1.3468479823286796</v>
      </c>
      <c r="F18" s="4">
        <f>(Wohngeld!E18)*100/C18</f>
        <v>1.2048906172916396</v>
      </c>
      <c r="G18" s="4">
        <f>(KdU!E19)*100/C18</f>
        <v>0</v>
      </c>
    </row>
    <row r="19" spans="2:7" x14ac:dyDescent="0.4">
      <c r="B19" s="1">
        <v>1980</v>
      </c>
      <c r="C19" s="5">
        <v>39.238033213936802</v>
      </c>
      <c r="D19" s="4">
        <f t="shared" si="0"/>
        <v>2.3904548331222877</v>
      </c>
      <c r="E19" s="4">
        <f>(Wohngeld!D19+KdU!D20)*100/C19</f>
        <v>1.2118381339857569</v>
      </c>
      <c r="F19" s="4">
        <f>(Wohngeld!E19)*100/C19</f>
        <v>1.1786166991365308</v>
      </c>
      <c r="G19" s="4">
        <f>(KdU!E20)*100/C19</f>
        <v>0</v>
      </c>
    </row>
    <row r="20" spans="2:7" x14ac:dyDescent="0.4">
      <c r="B20" s="1">
        <v>1981</v>
      </c>
      <c r="C20" s="5">
        <v>40.866167372191498</v>
      </c>
      <c r="D20" s="4">
        <f t="shared" si="0"/>
        <v>3.0434293744681957</v>
      </c>
      <c r="E20" s="4">
        <f>(Wohngeld!D20+KdU!D21)*100/C20</f>
        <v>1.3762510787800353</v>
      </c>
      <c r="F20" s="4">
        <f>(Wohngeld!E20)*100/C20</f>
        <v>1.6671782956881602</v>
      </c>
      <c r="G20" s="4">
        <f>(KdU!E21)*100/C20</f>
        <v>0</v>
      </c>
    </row>
    <row r="21" spans="2:7" x14ac:dyDescent="0.4">
      <c r="B21" s="1">
        <v>1982</v>
      </c>
      <c r="C21" s="5">
        <v>42.738521654184296</v>
      </c>
      <c r="D21" s="4">
        <f t="shared" si="0"/>
        <v>3.1903935653575894</v>
      </c>
      <c r="E21" s="4">
        <f>(Wohngeld!D21+KdU!D22)*100/C21</f>
        <v>1.4762658065276395</v>
      </c>
      <c r="F21" s="4">
        <f>(Wohngeld!E21)*100/C21</f>
        <v>1.7141277588299502</v>
      </c>
      <c r="G21" s="4">
        <f>(KdU!E22)*100/C21</f>
        <v>0</v>
      </c>
    </row>
    <row r="22" spans="2:7" x14ac:dyDescent="0.4">
      <c r="B22" s="1">
        <v>1983</v>
      </c>
      <c r="C22" s="5">
        <v>43.959622272875301</v>
      </c>
      <c r="D22" s="4">
        <f t="shared" si="0"/>
        <v>2.985834277462196</v>
      </c>
      <c r="E22" s="4">
        <f>(Wohngeld!D22+KdU!D23)*100/C22</f>
        <v>1.5236535933119988</v>
      </c>
      <c r="F22" s="4">
        <f>(Wohngeld!E22)*100/C22</f>
        <v>1.4621806841501972</v>
      </c>
      <c r="G22" s="4">
        <f>(KdU!E23)*100/C22</f>
        <v>0</v>
      </c>
    </row>
    <row r="23" spans="2:7" x14ac:dyDescent="0.4">
      <c r="B23" s="1">
        <v>1984</v>
      </c>
      <c r="C23" s="5">
        <v>44.855096059915297</v>
      </c>
      <c r="D23" s="4">
        <f t="shared" si="0"/>
        <v>2.7704141073577313</v>
      </c>
      <c r="E23" s="4">
        <f>(Wohngeld!D23+KdU!D24)*100/C23</f>
        <v>1.5217326933938589</v>
      </c>
      <c r="F23" s="4">
        <f>(Wohngeld!E23)*100/C23</f>
        <v>1.2486814139638722</v>
      </c>
      <c r="G23" s="4">
        <f>(KdU!E24)*100/C23</f>
        <v>0</v>
      </c>
    </row>
    <row r="24" spans="2:7" x14ac:dyDescent="0.4">
      <c r="B24" s="1">
        <v>1985</v>
      </c>
      <c r="C24" s="5">
        <v>45.750569846955401</v>
      </c>
      <c r="D24" s="4">
        <f t="shared" si="0"/>
        <v>2.7596945676947984</v>
      </c>
      <c r="E24" s="4">
        <f>(Wohngeld!D24+KdU!D25)*100/C24</f>
        <v>1.6562297922573774</v>
      </c>
      <c r="F24" s="4">
        <f>(Wohngeld!E24)*100/C24</f>
        <v>1.1034647754374212</v>
      </c>
      <c r="G24" s="4">
        <f>(KdU!E25)*100/C24</f>
        <v>0</v>
      </c>
    </row>
    <row r="25" spans="2:7" x14ac:dyDescent="0.4">
      <c r="B25" s="1">
        <v>1986</v>
      </c>
      <c r="C25" s="5">
        <v>47.134483881471802</v>
      </c>
      <c r="D25" s="4">
        <f t="shared" si="0"/>
        <v>3.6652072651450309</v>
      </c>
      <c r="E25" s="4">
        <f>(Wohngeld!D25+KdU!D26)*100/C25</f>
        <v>1.8527550556810559</v>
      </c>
      <c r="F25" s="4">
        <f>(Wohngeld!E25)*100/C25</f>
        <v>1.812452209463975</v>
      </c>
      <c r="G25" s="4">
        <f>(KdU!E26)*100/C25</f>
        <v>0</v>
      </c>
    </row>
    <row r="26" spans="2:7" x14ac:dyDescent="0.4">
      <c r="B26" s="1">
        <v>1987</v>
      </c>
      <c r="C26" s="5">
        <v>47.785737544773703</v>
      </c>
      <c r="D26" s="4">
        <f t="shared" si="0"/>
        <v>3.6391810919280054</v>
      </c>
      <c r="E26" s="4">
        <f>(Wohngeld!D26+KdU!D27)*100/C26</f>
        <v>2.1634743689162192</v>
      </c>
      <c r="F26" s="4">
        <f>(Wohngeld!E26)*100/C26</f>
        <v>1.4757067230117864</v>
      </c>
      <c r="G26" s="4">
        <f>(KdU!E27)*100/C26</f>
        <v>0</v>
      </c>
    </row>
    <row r="27" spans="2:7" x14ac:dyDescent="0.4">
      <c r="B27" s="1">
        <v>1988</v>
      </c>
      <c r="C27" s="5">
        <v>48.518397915988302</v>
      </c>
      <c r="D27" s="4">
        <f t="shared" si="0"/>
        <v>3.9017715714302019</v>
      </c>
      <c r="E27" s="4">
        <f>(Wohngeld!D27+KdU!D28)*100/C27</f>
        <v>2.2467235884372121</v>
      </c>
      <c r="F27" s="4">
        <f>(Wohngeld!E27)*100/C27</f>
        <v>1.6550479829929898</v>
      </c>
      <c r="G27" s="4">
        <f>(KdU!E28)*100/C27</f>
        <v>0</v>
      </c>
    </row>
    <row r="28" spans="2:7" x14ac:dyDescent="0.4">
      <c r="B28" s="1">
        <v>1989</v>
      </c>
      <c r="C28" s="5">
        <v>49.983718658417402</v>
      </c>
      <c r="D28" s="4">
        <f t="shared" si="0"/>
        <v>3.7744090287084768</v>
      </c>
      <c r="E28" s="4">
        <f>(Wohngeld!D28+KdU!D29)*100/C28</f>
        <v>2.1604003905070872</v>
      </c>
      <c r="F28" s="4">
        <f>(Wohngeld!E28)*100/C28</f>
        <v>1.6140086382013894</v>
      </c>
      <c r="G28" s="4">
        <f>(KdU!E29)*100/C28</f>
        <v>0</v>
      </c>
    </row>
    <row r="29" spans="2:7" x14ac:dyDescent="0.4">
      <c r="B29" s="1">
        <v>1990</v>
      </c>
      <c r="C29" s="5">
        <v>51.611852816672098</v>
      </c>
      <c r="D29" s="4">
        <f t="shared" si="0"/>
        <v>3.584022466133002</v>
      </c>
      <c r="E29" s="4">
        <f>(Wohngeld!D29+KdU!D30)*100/C29</f>
        <v>2.2259864630877666</v>
      </c>
      <c r="F29" s="4">
        <f>(Wohngeld!E29)*100/C29</f>
        <v>1.3580360030452354</v>
      </c>
      <c r="G29" s="4">
        <f>(KdU!E30)*100/C29</f>
        <v>0</v>
      </c>
    </row>
    <row r="30" spans="2:7" x14ac:dyDescent="0.4">
      <c r="B30" s="1">
        <v>1991</v>
      </c>
      <c r="C30" s="5">
        <v>53.239986974926701</v>
      </c>
      <c r="D30" s="4">
        <f t="shared" si="0"/>
        <v>4.852277342353589</v>
      </c>
      <c r="E30" s="4">
        <f>(Wohngeld!D30+KdU!D31)*100/C30</f>
        <v>2.6889887633211296</v>
      </c>
      <c r="F30" s="4">
        <f>(Wohngeld!E30)*100/C30</f>
        <v>2.1632885790324594</v>
      </c>
      <c r="G30" s="4">
        <f>(KdU!E31)*100/C30</f>
        <v>0</v>
      </c>
    </row>
    <row r="31" spans="2:7" x14ac:dyDescent="0.4">
      <c r="B31" s="1">
        <v>1992</v>
      </c>
      <c r="C31" s="5">
        <v>56.089221751872401</v>
      </c>
      <c r="D31" s="4">
        <f t="shared" si="0"/>
        <v>6.2664105994235317</v>
      </c>
      <c r="E31" s="4">
        <f>(Wohngeld!D31+KdU!D32)*100/C31</f>
        <v>3.2862057524462558</v>
      </c>
      <c r="F31" s="4">
        <f>(Wohngeld!E31)*100/C31</f>
        <v>2.9802048469772764</v>
      </c>
      <c r="G31" s="4">
        <f>(KdU!E32)*100/C31</f>
        <v>0</v>
      </c>
    </row>
    <row r="32" spans="2:7" x14ac:dyDescent="0.4">
      <c r="B32" s="1">
        <v>1993</v>
      </c>
      <c r="C32" s="5">
        <v>58.205796157603402</v>
      </c>
      <c r="D32" s="4">
        <f t="shared" si="0"/>
        <v>5.695515124532287</v>
      </c>
      <c r="E32" s="4">
        <f>(Wohngeld!D32+KdU!D33)*100/C32</f>
        <v>3.2115068275879795</v>
      </c>
      <c r="F32" s="4">
        <f>(Wohngeld!E32)*100/C32</f>
        <v>2.484008296944308</v>
      </c>
      <c r="G32" s="4">
        <f>(KdU!E33)*100/C32</f>
        <v>0</v>
      </c>
    </row>
    <row r="33" spans="2:7" x14ac:dyDescent="0.4">
      <c r="B33" s="1">
        <v>1994</v>
      </c>
      <c r="C33" s="5">
        <v>59.345490068381601</v>
      </c>
      <c r="D33" s="4">
        <f t="shared" si="0"/>
        <v>4.9772192963912563</v>
      </c>
      <c r="E33" s="4">
        <f>(Wohngeld!D33+KdU!D34)*100/C33</f>
        <v>3.1291545665304974</v>
      </c>
      <c r="F33" s="4">
        <f>(Wohngeld!E33)*100/C33</f>
        <v>1.8480647298607591</v>
      </c>
      <c r="G33" s="4">
        <f>(KdU!E34)*100/C33</f>
        <v>0</v>
      </c>
    </row>
    <row r="34" spans="2:7" x14ac:dyDescent="0.4">
      <c r="B34" s="1">
        <v>1995</v>
      </c>
      <c r="C34" s="5">
        <v>60.403777271247201</v>
      </c>
      <c r="D34" s="4">
        <f t="shared" si="0"/>
        <v>4.8632252903762305</v>
      </c>
      <c r="E34" s="4">
        <f>(Wohngeld!D34+KdU!D35)*100/C34</f>
        <v>2.4234058232672324</v>
      </c>
      <c r="F34" s="4">
        <f>(Wohngeld!E34)*100/C34</f>
        <v>2.4398194671089981</v>
      </c>
      <c r="G34" s="4">
        <f>(KdU!E35)*100/C34</f>
        <v>0</v>
      </c>
    </row>
    <row r="35" spans="2:7" x14ac:dyDescent="0.4">
      <c r="B35" s="1">
        <v>1996</v>
      </c>
      <c r="C35" s="5">
        <v>60.729404102898101</v>
      </c>
      <c r="D35" s="4">
        <f t="shared" si="0"/>
        <v>5.1485896970244678</v>
      </c>
      <c r="E35" s="4">
        <f>(Wohngeld!D35+KdU!D36)*100/C35</f>
        <v>2.6099462939282136</v>
      </c>
      <c r="F35" s="4">
        <f>(Wohngeld!E35)*100/C35</f>
        <v>2.5386434030962541</v>
      </c>
      <c r="G35" s="4">
        <f>(KdU!E36)*100/C35</f>
        <v>0</v>
      </c>
    </row>
    <row r="36" spans="2:7" x14ac:dyDescent="0.4">
      <c r="B36" s="1">
        <v>1997</v>
      </c>
      <c r="C36" s="5">
        <v>60.8108108108108</v>
      </c>
      <c r="D36" s="4">
        <f t="shared" si="0"/>
        <v>5.6380819055507558</v>
      </c>
      <c r="E36" s="4">
        <f>(Wohngeld!D36+KdU!D37)*100/C36</f>
        <v>2.9427688273293469</v>
      </c>
      <c r="F36" s="4">
        <f>(Wohngeld!E36)*100/C36</f>
        <v>2.695313078221409</v>
      </c>
      <c r="G36" s="4">
        <f>(KdU!E37)*100/C36</f>
        <v>0</v>
      </c>
    </row>
    <row r="37" spans="2:7" x14ac:dyDescent="0.4">
      <c r="B37" s="1">
        <v>1998</v>
      </c>
      <c r="C37" s="5">
        <v>61.217844350374499</v>
      </c>
      <c r="D37" s="4">
        <f t="shared" si="0"/>
        <v>5.9379188693465368</v>
      </c>
      <c r="E37" s="4">
        <f>(Wohngeld!D37+KdU!D38)*100/C37</f>
        <v>2.9232025452327406</v>
      </c>
      <c r="F37" s="4">
        <f>(Wohngeld!E37)*100/C37</f>
        <v>3.0147163241137962</v>
      </c>
      <c r="G37" s="4">
        <f>(KdU!E38)*100/C37</f>
        <v>0</v>
      </c>
    </row>
    <row r="38" spans="2:7" x14ac:dyDescent="0.4">
      <c r="B38" s="1">
        <v>1999</v>
      </c>
      <c r="C38" s="5">
        <v>61.543471182025399</v>
      </c>
      <c r="D38" s="4">
        <f t="shared" si="0"/>
        <v>5.895384619588155</v>
      </c>
      <c r="E38" s="4">
        <f>(Wohngeld!D38+KdU!D39)*100/C38</f>
        <v>3.3397423364854069</v>
      </c>
      <c r="F38" s="4">
        <f>(Wohngeld!E38)*100/C38</f>
        <v>2.5556422831027477</v>
      </c>
      <c r="G38" s="4">
        <f>(KdU!E39)*100/C38</f>
        <v>0</v>
      </c>
    </row>
    <row r="39" spans="2:7" x14ac:dyDescent="0.4">
      <c r="B39" s="1">
        <v>2000</v>
      </c>
      <c r="C39" s="5">
        <v>61.380657766199903</v>
      </c>
      <c r="D39" s="4">
        <f t="shared" si="0"/>
        <v>5.7689785819628678</v>
      </c>
      <c r="E39" s="4">
        <f>(Wohngeld!D39+KdU!D40)*100/C39</f>
        <v>3.0058328912466856</v>
      </c>
      <c r="F39" s="4">
        <f>(Wohngeld!E39)*100/C39</f>
        <v>2.7631456907161827</v>
      </c>
      <c r="G39" s="4">
        <f>(KdU!E40)*100/C39</f>
        <v>0</v>
      </c>
    </row>
    <row r="40" spans="2:7" x14ac:dyDescent="0.4">
      <c r="B40" s="1">
        <v>2001</v>
      </c>
      <c r="C40" s="5">
        <v>62.1947248453273</v>
      </c>
      <c r="D40" s="4">
        <f t="shared" si="0"/>
        <v>6.6969924062827175</v>
      </c>
      <c r="E40" s="4">
        <f>(Wohngeld!D40+KdU!D41)*100/C40</f>
        <v>3.2494717277486886</v>
      </c>
      <c r="F40" s="4">
        <f>(Wohngeld!E40)*100/C40</f>
        <v>3.4475206785340289</v>
      </c>
      <c r="G40" s="4">
        <f>(KdU!E41)*100/C40</f>
        <v>0</v>
      </c>
    </row>
    <row r="41" spans="2:7" x14ac:dyDescent="0.4">
      <c r="B41" s="1">
        <v>2002</v>
      </c>
      <c r="C41" s="5">
        <v>63.171605340280003</v>
      </c>
      <c r="D41" s="4">
        <f t="shared" si="0"/>
        <v>7.1931748061855707</v>
      </c>
      <c r="E41" s="4">
        <f>(Wohngeld!D41+KdU!D42)*100/C41</f>
        <v>3.5759737113402079</v>
      </c>
      <c r="F41" s="4">
        <f>(Wohngeld!E41)*100/C41</f>
        <v>3.6172010948453628</v>
      </c>
      <c r="G41" s="4">
        <f>(KdU!E42)*100/C41</f>
        <v>0</v>
      </c>
    </row>
    <row r="42" spans="2:7" x14ac:dyDescent="0.4">
      <c r="B42" s="1">
        <v>2003</v>
      </c>
      <c r="C42" s="5">
        <v>63.9856724194074</v>
      </c>
      <c r="D42" s="4">
        <f t="shared" si="0"/>
        <v>7.5944907918575009</v>
      </c>
      <c r="E42" s="4">
        <f>(Wohngeld!D42+KdU!D43)*100/C42</f>
        <v>4.3623828498727706</v>
      </c>
      <c r="F42" s="4">
        <f>(Wohngeld!E42)*100/C42</f>
        <v>3.2321079419847298</v>
      </c>
      <c r="G42" s="4">
        <f>(KdU!E43)*100/C42</f>
        <v>0</v>
      </c>
    </row>
    <row r="43" spans="2:7" x14ac:dyDescent="0.4">
      <c r="B43" s="1">
        <v>2004</v>
      </c>
      <c r="C43" s="5">
        <v>64.718332790621901</v>
      </c>
      <c r="D43" s="4">
        <f t="shared" si="0"/>
        <v>8.0084077826415143</v>
      </c>
      <c r="E43" s="4">
        <f>(Wohngeld!D43+KdU!D44)*100/C43</f>
        <v>4.6493781132075505</v>
      </c>
      <c r="F43" s="4">
        <f>(Wohngeld!E43)*100/C43</f>
        <v>3.3590296694339643</v>
      </c>
      <c r="G43" s="4">
        <f>(KdU!E44)*100/C43</f>
        <v>0</v>
      </c>
    </row>
    <row r="44" spans="2:7" x14ac:dyDescent="0.4">
      <c r="B44" s="1">
        <v>2005</v>
      </c>
      <c r="C44" s="5">
        <v>65.043959622272894</v>
      </c>
      <c r="D44" s="4">
        <f t="shared" si="0"/>
        <v>22.075993041301622</v>
      </c>
      <c r="E44" s="4">
        <f>(Wohngeld!D44+KdU!D45)*100/C44</f>
        <v>7.0990450563203984</v>
      </c>
      <c r="F44" s="4">
        <f>(Wohngeld!E44)*100/C44</f>
        <v>0.23122823529411773</v>
      </c>
      <c r="G44" s="4">
        <f>(KdU!E45)*100/C44</f>
        <v>14.745719749687106</v>
      </c>
    </row>
    <row r="45" spans="2:7" x14ac:dyDescent="0.4">
      <c r="B45" s="1">
        <v>2006</v>
      </c>
      <c r="C45" s="5">
        <v>65.369586453923802</v>
      </c>
      <c r="D45" s="4">
        <f t="shared" si="0"/>
        <v>24.73168468244085</v>
      </c>
      <c r="E45" s="4">
        <f>(Wohngeld!D45+KdU!D46)*100/C45</f>
        <v>7.607819277708594</v>
      </c>
      <c r="F45" s="4">
        <f>(Wohngeld!E45)*100/C45</f>
        <v>0.31513125778331236</v>
      </c>
      <c r="G45" s="4">
        <f>(KdU!E46)*100/C45</f>
        <v>16.808734146948943</v>
      </c>
    </row>
    <row r="46" spans="2:7" x14ac:dyDescent="0.4">
      <c r="B46" s="1">
        <v>2007</v>
      </c>
      <c r="C46" s="5">
        <v>66.590687072614799</v>
      </c>
      <c r="D46" s="4">
        <f t="shared" si="0"/>
        <v>23.649252909535445</v>
      </c>
      <c r="E46" s="4">
        <f>(Wohngeld!D46+KdU!D47)*100/C46</f>
        <v>7.8230158435207811</v>
      </c>
      <c r="F46" s="4">
        <f>(Wohngeld!E46)*100/C46</f>
        <v>7.1331295843520909E-2</v>
      </c>
      <c r="G46" s="4">
        <f>(KdU!E47)*100/C46</f>
        <v>15.754905770171144</v>
      </c>
    </row>
    <row r="47" spans="2:7" x14ac:dyDescent="0.4">
      <c r="B47" s="1">
        <v>2008</v>
      </c>
      <c r="C47" s="5">
        <v>67.160534028003894</v>
      </c>
      <c r="D47" s="4">
        <f t="shared" si="0"/>
        <v>22.95857265454546</v>
      </c>
      <c r="E47" s="4">
        <f>(Wohngeld!D47+KdU!D48)*100/C47</f>
        <v>6.9403855515151527</v>
      </c>
      <c r="F47" s="4">
        <f>(Wohngeld!E47)*100/C47</f>
        <v>-3.2906230303030311E-2</v>
      </c>
      <c r="G47" s="4">
        <f>(KdU!E48)*100/C47</f>
        <v>16.051093333333338</v>
      </c>
    </row>
    <row r="48" spans="2:7" x14ac:dyDescent="0.4">
      <c r="B48" s="1">
        <v>2009</v>
      </c>
      <c r="C48" s="5">
        <v>68.544448062520303</v>
      </c>
      <c r="D48" s="4">
        <f t="shared" si="0"/>
        <v>24.120407220902631</v>
      </c>
      <c r="E48" s="4">
        <f>(Wohngeld!D48+KdU!D49)*100/C48</f>
        <v>6.456579818052262</v>
      </c>
      <c r="F48" s="4">
        <f>(Wohngeld!E48)*100/C48</f>
        <v>1.1345193111638963</v>
      </c>
      <c r="G48" s="4">
        <f>(KdU!E49)*100/C48</f>
        <v>16.529308091686474</v>
      </c>
    </row>
    <row r="49" spans="2:7" x14ac:dyDescent="0.4">
      <c r="B49" s="1">
        <v>2010</v>
      </c>
      <c r="C49" s="5">
        <v>69.032888309996693</v>
      </c>
      <c r="D49" s="4">
        <f t="shared" si="0"/>
        <v>24.594509103773603</v>
      </c>
      <c r="E49" s="4">
        <f>(Wohngeld!D49+KdU!D50)*100/C49</f>
        <v>6.2104659169811356</v>
      </c>
      <c r="F49" s="4">
        <f>(Wohngeld!E49)*100/C49</f>
        <v>1.2895302830188689</v>
      </c>
      <c r="G49" s="4">
        <f>(KdU!E50)*100/C49</f>
        <v>17.094512903773598</v>
      </c>
    </row>
    <row r="50" spans="2:7" x14ac:dyDescent="0.4">
      <c r="B50" s="1">
        <v>2011</v>
      </c>
      <c r="C50" s="5">
        <v>69.846955389124005</v>
      </c>
      <c r="D50" s="4">
        <f t="shared" si="0"/>
        <v>23.626226666666689</v>
      </c>
      <c r="E50" s="4">
        <f>(Wohngeld!D50+KdU!D51)*100/C50</f>
        <v>8.2859946689976773</v>
      </c>
      <c r="F50" s="4">
        <f>(Wohngeld!E50)*100/C50</f>
        <v>1.0752079254079263</v>
      </c>
      <c r="G50" s="4">
        <f>(KdU!E51)*100/C50</f>
        <v>14.265024072261085</v>
      </c>
    </row>
    <row r="51" spans="2:7" x14ac:dyDescent="0.4">
      <c r="B51" s="1">
        <v>2012</v>
      </c>
      <c r="C51" s="5">
        <v>70.8238358840768</v>
      </c>
      <c r="D51" s="4">
        <f t="shared" si="0"/>
        <v>22.949194712643695</v>
      </c>
      <c r="E51" s="4">
        <f>(Wohngeld!D51+KdU!D52)*100/C51</f>
        <v>8.4875521425287417</v>
      </c>
      <c r="F51" s="4">
        <f>(Wohngeld!E51)*100/C51</f>
        <v>0.83637096551724199</v>
      </c>
      <c r="G51" s="4">
        <f>(KdU!E52)*100/C51</f>
        <v>13.625271604597712</v>
      </c>
    </row>
    <row r="52" spans="2:7" x14ac:dyDescent="0.4">
      <c r="B52" s="1">
        <v>2013</v>
      </c>
      <c r="C52" s="5">
        <v>72.289156626505999</v>
      </c>
      <c r="D52" s="4">
        <f t="shared" si="0"/>
        <v>22.96361000000001</v>
      </c>
      <c r="E52" s="4">
        <f>(Wohngeld!D52+KdU!D53)*100/C52</f>
        <v>8.9085629166666713</v>
      </c>
      <c r="F52" s="4">
        <f>(Wohngeld!E52)*100/C52</f>
        <v>0.68122250000000018</v>
      </c>
      <c r="G52" s="4">
        <f>(KdU!E53)*100/C52</f>
        <v>13.373824583333338</v>
      </c>
    </row>
    <row r="53" spans="2:7" x14ac:dyDescent="0.4">
      <c r="B53" s="1">
        <v>2014</v>
      </c>
      <c r="C53" s="5">
        <v>73.673070661022507</v>
      </c>
      <c r="D53" s="4">
        <f t="shared" si="0"/>
        <v>22.747931977900542</v>
      </c>
      <c r="E53" s="4">
        <f>(Wohngeld!D53+KdU!D54)*100/C53</f>
        <v>8.994466961325962</v>
      </c>
      <c r="F53" s="4">
        <f>(Wohngeld!E53)*100/C53</f>
        <v>0.57334382320441957</v>
      </c>
      <c r="G53" s="4">
        <f>(KdU!E54)*100/C53</f>
        <v>13.180121193370159</v>
      </c>
    </row>
    <row r="54" spans="2:7" x14ac:dyDescent="0.4">
      <c r="B54" s="1">
        <v>2015</v>
      </c>
      <c r="C54" s="5">
        <v>74.894171279713404</v>
      </c>
      <c r="D54" s="4">
        <f t="shared" si="0"/>
        <v>22.433254434782619</v>
      </c>
      <c r="E54" s="4">
        <f>(Wohngeld!D54+KdU!D55)*100/C54</f>
        <v>9.6552240000000058</v>
      </c>
      <c r="F54" s="4">
        <f>(Wohngeld!E54)*100/C54</f>
        <v>0.45450800000000025</v>
      </c>
      <c r="G54" s="4">
        <f>(KdU!E55)*100/C54</f>
        <v>12.323522434782614</v>
      </c>
    </row>
    <row r="55" spans="2:7" x14ac:dyDescent="0.4">
      <c r="B55" s="1">
        <v>2016</v>
      </c>
      <c r="C55" s="5">
        <v>75.871051774666199</v>
      </c>
      <c r="D55" s="4">
        <f t="shared" si="0"/>
        <v>22.940897210300442</v>
      </c>
      <c r="E55" s="4">
        <f>(Wohngeld!D55+KdU!D56)*100/C55</f>
        <v>10.539395214592279</v>
      </c>
      <c r="F55" s="4">
        <f>(Wohngeld!E55)*100/C55</f>
        <v>0.75569006437768271</v>
      </c>
      <c r="G55" s="4">
        <f>(KdU!E56)*100/C55</f>
        <v>11.645811931330478</v>
      </c>
    </row>
    <row r="56" spans="2:7" x14ac:dyDescent="0.4">
      <c r="B56" s="1">
        <v>2017</v>
      </c>
      <c r="C56" s="5">
        <v>77.010745685444505</v>
      </c>
      <c r="D56" s="4">
        <f t="shared" si="0"/>
        <v>23.566841014799149</v>
      </c>
      <c r="E56" s="4">
        <f>(Wohngeld!D56+KdU!D57)*100/C56</f>
        <v>12.53506885835095</v>
      </c>
      <c r="F56" s="4">
        <f>(Wohngeld!E56)*100/C56</f>
        <v>0.73606610993657473</v>
      </c>
      <c r="G56" s="4">
        <f>(KdU!E57)*100/C56</f>
        <v>10.295706046511624</v>
      </c>
    </row>
    <row r="57" spans="2:7" x14ac:dyDescent="0.4">
      <c r="B57" s="1">
        <v>2018</v>
      </c>
      <c r="C57" s="5">
        <v>78.394659719960899</v>
      </c>
      <c r="D57" s="4">
        <f t="shared" si="0"/>
        <v>22.797726355140192</v>
      </c>
      <c r="E57" s="4">
        <f>(Wohngeld!D57+KdU!D58)*100/C57</f>
        <v>12.494537300103847</v>
      </c>
      <c r="F57" s="4">
        <f>(Wohngeld!E57)*100/C57</f>
        <v>0.66656326064382154</v>
      </c>
      <c r="G57" s="4">
        <f>(KdU!E58)*100/C57</f>
        <v>9.6366257943925255</v>
      </c>
    </row>
    <row r="58" spans="2:7" x14ac:dyDescent="0.4">
      <c r="B58" s="1">
        <v>2019</v>
      </c>
      <c r="C58" s="5">
        <v>80.022793878215595</v>
      </c>
      <c r="D58" s="4">
        <f t="shared" si="0"/>
        <v>21.587599186164795</v>
      </c>
      <c r="E58" s="4">
        <f>(Wohngeld!D58+KdU!D59)*100/C58</f>
        <v>11.559456439471003</v>
      </c>
      <c r="F58" s="4">
        <f>(Wohngeld!E58)*100/C58</f>
        <v>0.59583023397761936</v>
      </c>
      <c r="G58" s="4">
        <f>(KdU!E59)*100/C58</f>
        <v>9.4323125127161713</v>
      </c>
    </row>
    <row r="59" spans="2:7" x14ac:dyDescent="0.4">
      <c r="B59" s="1">
        <v>2020</v>
      </c>
      <c r="C59" s="5">
        <v>81.406707912732003</v>
      </c>
      <c r="D59" s="4">
        <f t="shared" si="0"/>
        <v>22.386361600000001</v>
      </c>
      <c r="E59" s="4">
        <f>(Wohngeld!D59+KdU!D60)*100/C59</f>
        <v>16.436360519999997</v>
      </c>
      <c r="F59" s="4">
        <f>(Wohngeld!E59)*100/C59</f>
        <v>0.80533904000000012</v>
      </c>
      <c r="G59" s="4">
        <f>(KdU!E60)*100/C59</f>
        <v>5.1446620400000018</v>
      </c>
    </row>
    <row r="60" spans="2:7" x14ac:dyDescent="0.4">
      <c r="B60" s="1">
        <v>2021</v>
      </c>
      <c r="C60" s="5">
        <v>83.604689026375794</v>
      </c>
      <c r="D60" s="4">
        <f t="shared" si="0"/>
        <v>22.304610204479058</v>
      </c>
      <c r="E60" s="4">
        <f>(Wohngeld!D60+KdU!D61)*100/C60</f>
        <v>16.014412775073023</v>
      </c>
      <c r="F60" s="4">
        <f>(Wohngeld!E60)*100/C60</f>
        <v>0.84074231742940575</v>
      </c>
      <c r="G60" s="4">
        <f>(KdU!E61)*100/C60</f>
        <v>5.4494551119766301</v>
      </c>
    </row>
    <row r="61" spans="2:7" x14ac:dyDescent="0.4">
      <c r="B61" s="1">
        <v>2022</v>
      </c>
      <c r="C61" s="5">
        <v>88.977531748616101</v>
      </c>
      <c r="D61" s="4">
        <f t="shared" si="0"/>
        <v>22.102770905763951</v>
      </c>
      <c r="E61" s="4">
        <f>(Wohngeld!D61+KdU!D62)*100/C61</f>
        <v>15.795560658737418</v>
      </c>
      <c r="F61" s="4">
        <f>(Wohngeld!E61)*100/C61</f>
        <v>0.87898594693504106</v>
      </c>
      <c r="G61" s="4">
        <f>(KdU!E62)*100/C61</f>
        <v>5.4282243000914887</v>
      </c>
    </row>
    <row r="62" spans="2:7" x14ac:dyDescent="0.4">
      <c r="B62" s="1">
        <v>2023</v>
      </c>
      <c r="C62" s="5">
        <v>94.920221426245504</v>
      </c>
      <c r="D62" s="4">
        <f t="shared" si="0"/>
        <v>26.042396054888513</v>
      </c>
      <c r="E62" s="4">
        <f>(Wohngeld!D62+KdU!D63)*100/C62</f>
        <v>18.41451667238422</v>
      </c>
      <c r="F62" s="4">
        <f>(Wohngeld!E62)*100/C62</f>
        <v>2.0576226758147516</v>
      </c>
      <c r="G62" s="4">
        <f>(KdU!E63)*100/C62</f>
        <v>5.5702567066895394</v>
      </c>
    </row>
    <row r="63" spans="2:7" x14ac:dyDescent="0.4">
      <c r="B63" s="1">
        <v>2024</v>
      </c>
      <c r="C63" s="5">
        <v>97.850862911103903</v>
      </c>
      <c r="D63" s="4">
        <f t="shared" si="0"/>
        <v>27.133584119866882</v>
      </c>
      <c r="E63" s="4">
        <f>(Wohngeld!D63+KdU!D64)*100/C63</f>
        <v>19.118911620632275</v>
      </c>
      <c r="F63" s="4">
        <f>(Wohngeld!E63)*100/C63</f>
        <v>2.3934382695507481</v>
      </c>
      <c r="G63" s="4">
        <f>(KdU!E64)*100/C63</f>
        <v>5.621234229683858</v>
      </c>
    </row>
    <row r="64" spans="2:7" x14ac:dyDescent="0.4">
      <c r="B64" s="1">
        <v>2025</v>
      </c>
      <c r="C64" s="5">
        <v>100</v>
      </c>
      <c r="D64" s="4">
        <f t="shared" si="0"/>
        <v>27.723521033299996</v>
      </c>
      <c r="E64" s="4">
        <f>(Wohngeld!D64+KdU!D65)*100/C64</f>
        <v>19.482046949999997</v>
      </c>
      <c r="F64" s="4">
        <f>(Wohngeld!E64)*100/C64</f>
        <v>2.36</v>
      </c>
      <c r="G64" s="4">
        <f>(KdU!E65)*100/C64</f>
        <v>5.8814740832999997</v>
      </c>
    </row>
    <row r="65" spans="2:7" x14ac:dyDescent="0.4">
      <c r="B65" s="1">
        <v>2026</v>
      </c>
      <c r="C65" s="5">
        <v>102.002605014653</v>
      </c>
      <c r="D65" s="4">
        <f t="shared" si="0"/>
        <v>27.600393303810442</v>
      </c>
      <c r="E65" s="4">
        <f>(Wohngeld!D65+KdU!D66)*100/C65</f>
        <v>19.404269133280167</v>
      </c>
      <c r="F65" s="4">
        <f>(Wohngeld!E65)*100/C65</f>
        <v>2.3773902633679214</v>
      </c>
      <c r="G65" s="4">
        <f>(KdU!E66)*100/C65</f>
        <v>5.8187339071623523</v>
      </c>
    </row>
    <row r="67" spans="2:7" x14ac:dyDescent="0.4">
      <c r="D67" s="6"/>
    </row>
    <row r="69" spans="2:7" x14ac:dyDescent="0.4">
      <c r="D69" s="6"/>
    </row>
  </sheetData>
  <mergeCells count="1">
    <mergeCell ref="D2:G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9289-E454-42C3-8690-0FBB64AE26E1}">
  <sheetPr>
    <tabColor theme="8" tint="0.59999389629810485"/>
  </sheetPr>
  <dimension ref="B2:P65"/>
  <sheetViews>
    <sheetView zoomScale="39" workbookViewId="0">
      <pane xSplit="2" ySplit="3" topLeftCell="C54" activePane="bottomRight" state="frozen"/>
      <selection pane="topRight" activeCell="C1" sqref="C1"/>
      <selection pane="bottomLeft" activeCell="A4" sqref="A4"/>
      <selection pane="bottomRight" activeCell="J35" sqref="J35"/>
    </sheetView>
  </sheetViews>
  <sheetFormatPr baseColWidth="10" defaultColWidth="11.15234375" defaultRowHeight="14.5" x14ac:dyDescent="0.4"/>
  <cols>
    <col min="1" max="16384" width="11.15234375" style="2"/>
  </cols>
  <sheetData>
    <row r="2" spans="2:16" x14ac:dyDescent="0.4">
      <c r="B2" s="1"/>
      <c r="C2" s="121" t="s">
        <v>17</v>
      </c>
      <c r="D2" s="121"/>
      <c r="E2" s="121"/>
      <c r="F2" s="96" t="s">
        <v>22</v>
      </c>
      <c r="G2" s="96"/>
      <c r="H2" s="96"/>
      <c r="I2" s="96"/>
      <c r="J2" s="96"/>
      <c r="K2" s="96" t="s">
        <v>23</v>
      </c>
      <c r="L2" s="96"/>
      <c r="M2" s="96"/>
      <c r="N2" s="96" t="s">
        <v>24</v>
      </c>
      <c r="O2" s="96"/>
      <c r="P2" s="96"/>
    </row>
    <row r="3" spans="2:16" s="10" customFormat="1" ht="29" x14ac:dyDescent="0.4">
      <c r="B3" s="50" t="s">
        <v>25</v>
      </c>
      <c r="C3" s="9" t="s">
        <v>17</v>
      </c>
      <c r="D3" s="9" t="s">
        <v>19</v>
      </c>
      <c r="E3" s="9" t="s">
        <v>20</v>
      </c>
      <c r="F3" s="8" t="s">
        <v>17</v>
      </c>
      <c r="G3" s="8" t="s">
        <v>19</v>
      </c>
      <c r="H3" s="8" t="s">
        <v>20</v>
      </c>
      <c r="I3" s="8" t="s">
        <v>26</v>
      </c>
      <c r="J3" s="8" t="s">
        <v>27</v>
      </c>
      <c r="K3" s="8" t="s">
        <v>17</v>
      </c>
      <c r="L3" s="8" t="s">
        <v>19</v>
      </c>
      <c r="M3" s="8" t="s">
        <v>20</v>
      </c>
      <c r="N3" s="8" t="s">
        <v>17</v>
      </c>
      <c r="O3" s="8" t="s">
        <v>19</v>
      </c>
      <c r="P3" s="8" t="s">
        <v>20</v>
      </c>
    </row>
    <row r="4" spans="2:16" x14ac:dyDescent="0.4">
      <c r="B4" s="1">
        <v>1965</v>
      </c>
      <c r="C4" s="4">
        <f>F4+K4+N4</f>
        <v>8.192465602838693E-2</v>
      </c>
      <c r="D4" s="4">
        <f>G4+L4+O4</f>
        <v>1.0261628055608105E-2</v>
      </c>
      <c r="E4" s="4">
        <f>H4+M4+P4</f>
        <v>7.166302797277882E-2</v>
      </c>
      <c r="F4" s="5">
        <f>I4+J4</f>
        <v>8.192465602838693E-2</v>
      </c>
      <c r="G4" s="5">
        <v>1.0261628055608105E-2</v>
      </c>
      <c r="H4" s="5">
        <v>7.166302797277882E-2</v>
      </c>
      <c r="I4" s="5">
        <v>8.192465602838693E-2</v>
      </c>
      <c r="J4" s="1"/>
      <c r="K4" s="1"/>
      <c r="L4" s="1"/>
      <c r="M4" s="1"/>
      <c r="N4" s="1"/>
      <c r="O4" s="1"/>
      <c r="P4" s="1"/>
    </row>
    <row r="5" spans="2:16" x14ac:dyDescent="0.4">
      <c r="B5" s="1">
        <v>1966</v>
      </c>
      <c r="C5" s="4">
        <f t="shared" ref="C5:C65" si="0">F5+K5+N5</f>
        <v>0.19852032129581815</v>
      </c>
      <c r="D5" s="4">
        <f t="shared" ref="D5:D65" si="1">G5+L5+O5</f>
        <v>5.1129188119621853E-2</v>
      </c>
      <c r="E5" s="4">
        <f t="shared" ref="E5:E65" si="2">H5+M5+P5</f>
        <v>0.14739113317619629</v>
      </c>
      <c r="F5" s="5">
        <f t="shared" ref="F5:F35" si="3">I5+J5</f>
        <v>0.19852032129581815</v>
      </c>
      <c r="G5" s="5">
        <v>5.1129188119621853E-2</v>
      </c>
      <c r="H5" s="5">
        <v>0.14739113317619629</v>
      </c>
      <c r="I5" s="5">
        <v>0.19852032129581815</v>
      </c>
      <c r="J5" s="1"/>
      <c r="K5" s="1"/>
      <c r="L5" s="1"/>
      <c r="M5" s="1"/>
      <c r="N5" s="1"/>
      <c r="O5" s="1"/>
      <c r="P5" s="1"/>
    </row>
    <row r="6" spans="2:16" x14ac:dyDescent="0.4">
      <c r="B6" s="1">
        <v>1967</v>
      </c>
      <c r="C6" s="4">
        <f t="shared" si="0"/>
        <v>0.21997126539627679</v>
      </c>
      <c r="D6" s="4">
        <f t="shared" si="1"/>
        <v>0.10992775445718697</v>
      </c>
      <c r="E6" s="4">
        <f t="shared" si="2"/>
        <v>0.1100435109390898</v>
      </c>
      <c r="F6" s="5">
        <f t="shared" si="3"/>
        <v>0.21997126539627679</v>
      </c>
      <c r="G6" s="5">
        <v>0.10992775445718697</v>
      </c>
      <c r="H6" s="5">
        <v>0.1100435109390898</v>
      </c>
      <c r="I6" s="5">
        <v>0.21997126539627679</v>
      </c>
      <c r="J6" s="1"/>
      <c r="K6" s="1"/>
      <c r="L6" s="1"/>
      <c r="M6" s="1"/>
      <c r="N6" s="1"/>
      <c r="O6" s="1"/>
      <c r="P6" s="1"/>
    </row>
    <row r="7" spans="2:16" x14ac:dyDescent="0.4">
      <c r="B7" s="1">
        <v>1968</v>
      </c>
      <c r="C7" s="4">
        <f t="shared" si="0"/>
        <v>0.26152477464810336</v>
      </c>
      <c r="D7" s="4">
        <f t="shared" si="1"/>
        <v>0.14571818614092225</v>
      </c>
      <c r="E7" s="4">
        <f t="shared" si="2"/>
        <v>0.11580658850718112</v>
      </c>
      <c r="F7" s="5">
        <f t="shared" si="3"/>
        <v>0.26152477464810336</v>
      </c>
      <c r="G7" s="5">
        <v>0.14571818614092225</v>
      </c>
      <c r="H7" s="5">
        <v>0.11580658850718112</v>
      </c>
      <c r="I7" s="5">
        <v>0.26152477464810336</v>
      </c>
      <c r="J7" s="1"/>
      <c r="K7" s="1"/>
      <c r="L7" s="1"/>
      <c r="M7" s="1"/>
      <c r="N7" s="1"/>
      <c r="O7" s="1"/>
      <c r="P7" s="1"/>
    </row>
    <row r="8" spans="2:16" x14ac:dyDescent="0.4">
      <c r="B8" s="1">
        <v>1969</v>
      </c>
      <c r="C8" s="4">
        <f t="shared" si="0"/>
        <v>0.29226185302403584</v>
      </c>
      <c r="D8" s="4">
        <f t="shared" si="1"/>
        <v>0.14827464554690337</v>
      </c>
      <c r="E8" s="4">
        <f t="shared" si="2"/>
        <v>0.14398720747713251</v>
      </c>
      <c r="F8" s="5">
        <f t="shared" si="3"/>
        <v>0.29226185302403584</v>
      </c>
      <c r="G8" s="5">
        <v>0.14827464554690337</v>
      </c>
      <c r="H8" s="5">
        <v>0.14398720747713251</v>
      </c>
      <c r="I8" s="5">
        <v>0.29226185302403584</v>
      </c>
      <c r="J8" s="1"/>
      <c r="K8" s="1"/>
      <c r="L8" s="1"/>
      <c r="M8" s="1"/>
      <c r="N8" s="1"/>
      <c r="O8" s="1"/>
      <c r="P8" s="1"/>
    </row>
    <row r="9" spans="2:16" x14ac:dyDescent="0.4">
      <c r="B9" s="1">
        <v>1970</v>
      </c>
      <c r="C9" s="4">
        <f t="shared" si="0"/>
        <v>0.30626383683653485</v>
      </c>
      <c r="D9" s="4">
        <f t="shared" si="1"/>
        <v>0.24542010297418487</v>
      </c>
      <c r="E9" s="4">
        <f t="shared" si="2"/>
        <v>6.0843733862350001E-2</v>
      </c>
      <c r="F9" s="5">
        <f t="shared" si="3"/>
        <v>0.30626383683653485</v>
      </c>
      <c r="G9" s="5">
        <v>0.24542010297418487</v>
      </c>
      <c r="H9" s="5">
        <v>6.0843733862350001E-2</v>
      </c>
      <c r="I9" s="5">
        <v>0.30626383683653485</v>
      </c>
      <c r="J9" s="1"/>
      <c r="K9" s="1"/>
      <c r="L9" s="1"/>
      <c r="M9" s="1"/>
      <c r="N9" s="1"/>
      <c r="O9" s="1"/>
      <c r="P9" s="1"/>
    </row>
    <row r="10" spans="2:16" x14ac:dyDescent="0.4">
      <c r="B10" s="1">
        <v>1971</v>
      </c>
      <c r="C10" s="4">
        <f t="shared" si="0"/>
        <v>0.43204163961080461</v>
      </c>
      <c r="D10" s="4">
        <f t="shared" si="1"/>
        <v>0.34154297663907396</v>
      </c>
      <c r="E10" s="4">
        <f t="shared" si="2"/>
        <v>9.0498662971730634E-2</v>
      </c>
      <c r="F10" s="5">
        <f t="shared" si="3"/>
        <v>0.43204163961080461</v>
      </c>
      <c r="G10" s="5">
        <v>0.34154297663907396</v>
      </c>
      <c r="H10" s="5">
        <v>9.0498662971730634E-2</v>
      </c>
      <c r="I10" s="5">
        <v>0.43204163961080461</v>
      </c>
      <c r="J10" s="1"/>
      <c r="K10" s="1"/>
      <c r="L10" s="1"/>
      <c r="M10" s="1"/>
      <c r="N10" s="1"/>
      <c r="O10" s="1"/>
      <c r="P10" s="1"/>
    </row>
    <row r="11" spans="2:16" x14ac:dyDescent="0.4">
      <c r="B11" s="1">
        <v>1972</v>
      </c>
      <c r="C11" s="4">
        <f t="shared" si="0"/>
        <v>0.60485829545512648</v>
      </c>
      <c r="D11" s="4">
        <f t="shared" si="1"/>
        <v>0.3451220198074475</v>
      </c>
      <c r="E11" s="4">
        <f t="shared" si="2"/>
        <v>0.25973627564767898</v>
      </c>
      <c r="F11" s="5">
        <f t="shared" si="3"/>
        <v>0.60485829545512648</v>
      </c>
      <c r="G11" s="5">
        <v>0.3451220198074475</v>
      </c>
      <c r="H11" s="5">
        <v>0.25973627564767898</v>
      </c>
      <c r="I11" s="5">
        <v>0.60485829545512648</v>
      </c>
      <c r="J11" s="1"/>
      <c r="K11" s="1"/>
      <c r="L11" s="1"/>
      <c r="M11" s="1"/>
      <c r="N11" s="1"/>
      <c r="O11" s="1"/>
      <c r="P11" s="1"/>
    </row>
    <row r="12" spans="2:16" x14ac:dyDescent="0.4">
      <c r="B12" s="1">
        <v>1973</v>
      </c>
      <c r="C12" s="4">
        <f t="shared" si="0"/>
        <v>0.57980499327651169</v>
      </c>
      <c r="D12" s="4">
        <f t="shared" si="1"/>
        <v>0.3067751287177311</v>
      </c>
      <c r="E12" s="4">
        <f t="shared" si="2"/>
        <v>0.27302986455878064</v>
      </c>
      <c r="F12" s="5">
        <f t="shared" si="3"/>
        <v>0.57980499327651169</v>
      </c>
      <c r="G12" s="5">
        <v>0.3067751287177311</v>
      </c>
      <c r="H12" s="5">
        <v>0.27302986455878064</v>
      </c>
      <c r="I12" s="5">
        <v>0.57980499327651169</v>
      </c>
      <c r="J12" s="1"/>
      <c r="K12" s="1"/>
      <c r="L12" s="1"/>
      <c r="M12" s="1"/>
      <c r="N12" s="1"/>
      <c r="O12" s="1"/>
      <c r="P12" s="1"/>
    </row>
    <row r="13" spans="2:16" x14ac:dyDescent="0.4">
      <c r="B13" s="1">
        <v>1974</v>
      </c>
      <c r="C13" s="4">
        <f t="shared" si="0"/>
        <v>0.76013308927667544</v>
      </c>
      <c r="D13" s="4">
        <f t="shared" si="1"/>
        <v>0.3630172356493151</v>
      </c>
      <c r="E13" s="4">
        <f t="shared" si="2"/>
        <v>0.39711585362736029</v>
      </c>
      <c r="F13" s="5">
        <f t="shared" si="3"/>
        <v>0.76013308927667544</v>
      </c>
      <c r="G13" s="5">
        <v>0.3630172356493151</v>
      </c>
      <c r="H13" s="5">
        <v>0.39711585362736029</v>
      </c>
      <c r="I13" s="5">
        <v>0.76013308927667544</v>
      </c>
      <c r="J13" s="1"/>
      <c r="K13" s="1"/>
      <c r="L13" s="1"/>
      <c r="M13" s="1"/>
      <c r="N13" s="1"/>
      <c r="O13" s="1"/>
      <c r="P13" s="1"/>
    </row>
    <row r="14" spans="2:16" x14ac:dyDescent="0.4">
      <c r="B14" s="1">
        <v>1975</v>
      </c>
      <c r="C14" s="4">
        <f t="shared" si="0"/>
        <v>0.84004049431699079</v>
      </c>
      <c r="D14" s="4">
        <f t="shared" si="1"/>
        <v>0.42948518020482351</v>
      </c>
      <c r="E14" s="4">
        <f t="shared" si="2"/>
        <v>0.41055531411216722</v>
      </c>
      <c r="F14" s="5">
        <f t="shared" si="3"/>
        <v>0.84004049431699079</v>
      </c>
      <c r="G14" s="5">
        <v>0.42948518020482351</v>
      </c>
      <c r="H14" s="5">
        <v>0.41055531411216722</v>
      </c>
      <c r="I14" s="5">
        <v>0.84004049431699079</v>
      </c>
      <c r="J14" s="1"/>
      <c r="K14" s="1"/>
      <c r="L14" s="1"/>
      <c r="M14" s="1"/>
      <c r="N14" s="1"/>
      <c r="O14" s="1"/>
      <c r="P14" s="1"/>
    </row>
    <row r="15" spans="2:16" x14ac:dyDescent="0.4">
      <c r="B15" s="1">
        <v>1976</v>
      </c>
      <c r="C15" s="4">
        <f t="shared" si="0"/>
        <v>0.82595266459763894</v>
      </c>
      <c r="D15" s="4">
        <f t="shared" si="1"/>
        <v>0.40903350495697482</v>
      </c>
      <c r="E15" s="4">
        <f t="shared" si="2"/>
        <v>0.41691915964066406</v>
      </c>
      <c r="F15" s="5">
        <f t="shared" si="3"/>
        <v>0.82595266459763894</v>
      </c>
      <c r="G15" s="5">
        <v>0.40903350495697482</v>
      </c>
      <c r="H15" s="5">
        <v>0.41691915964066406</v>
      </c>
      <c r="I15" s="5">
        <v>0.82595266459763894</v>
      </c>
      <c r="J15" s="1"/>
      <c r="K15" s="1"/>
      <c r="L15" s="1"/>
      <c r="M15" s="1"/>
      <c r="N15" s="1"/>
      <c r="O15" s="1"/>
      <c r="P15" s="1"/>
    </row>
    <row r="16" spans="2:16" x14ac:dyDescent="0.4">
      <c r="B16" s="1">
        <v>1977</v>
      </c>
      <c r="C16" s="4">
        <f t="shared" si="0"/>
        <v>0.75309152635965304</v>
      </c>
      <c r="D16" s="4">
        <f t="shared" si="1"/>
        <v>0.40903350495697482</v>
      </c>
      <c r="E16" s="4">
        <f t="shared" si="2"/>
        <v>0.34405802140267816</v>
      </c>
      <c r="F16" s="5">
        <f t="shared" si="3"/>
        <v>0.75309152635965304</v>
      </c>
      <c r="G16" s="5">
        <v>0.40903350495697482</v>
      </c>
      <c r="H16" s="5">
        <v>0.34405802140267816</v>
      </c>
      <c r="I16" s="5">
        <v>0.75309152635965304</v>
      </c>
      <c r="J16" s="1"/>
      <c r="K16" s="1"/>
      <c r="L16" s="1"/>
      <c r="M16" s="1"/>
      <c r="N16" s="1"/>
      <c r="O16" s="1"/>
      <c r="P16" s="1"/>
    </row>
    <row r="17" spans="2:16" x14ac:dyDescent="0.4">
      <c r="B17" s="1">
        <v>1978</v>
      </c>
      <c r="C17" s="4">
        <f t="shared" si="0"/>
        <v>0.91464846126708355</v>
      </c>
      <c r="D17" s="4">
        <f t="shared" si="1"/>
        <v>0.47856920079966053</v>
      </c>
      <c r="E17" s="4">
        <f t="shared" si="2"/>
        <v>0.43607926046742296</v>
      </c>
      <c r="F17" s="5">
        <f t="shared" si="3"/>
        <v>0.91464846126708355</v>
      </c>
      <c r="G17" s="5">
        <v>0.47856920079966053</v>
      </c>
      <c r="H17" s="5">
        <v>0.43607926046742296</v>
      </c>
      <c r="I17" s="5">
        <v>0.91464846126708355</v>
      </c>
      <c r="J17" s="1"/>
      <c r="K17" s="1"/>
      <c r="L17" s="1"/>
      <c r="M17" s="1"/>
      <c r="N17" s="1"/>
      <c r="O17" s="1"/>
      <c r="P17" s="1"/>
    </row>
    <row r="18" spans="2:16" x14ac:dyDescent="0.4">
      <c r="B18" s="1">
        <v>1979</v>
      </c>
      <c r="C18" s="4">
        <f t="shared" si="0"/>
        <v>0.94931987953963282</v>
      </c>
      <c r="D18" s="4">
        <f t="shared" si="1"/>
        <v>0.50106604357229412</v>
      </c>
      <c r="E18" s="4">
        <f t="shared" si="2"/>
        <v>0.4482538359673387</v>
      </c>
      <c r="F18" s="5">
        <f t="shared" si="3"/>
        <v>0.94931987953963282</v>
      </c>
      <c r="G18" s="5">
        <v>0.50106604357229412</v>
      </c>
      <c r="H18" s="5">
        <v>0.4482538359673387</v>
      </c>
      <c r="I18" s="5">
        <v>0.94931987953963282</v>
      </c>
      <c r="J18" s="1"/>
      <c r="K18" s="1"/>
      <c r="L18" s="1"/>
      <c r="M18" s="1"/>
      <c r="N18" s="1"/>
      <c r="O18" s="1"/>
      <c r="P18" s="1"/>
    </row>
    <row r="19" spans="2:16" x14ac:dyDescent="0.4">
      <c r="B19" s="1">
        <v>1980</v>
      </c>
      <c r="C19" s="4">
        <f t="shared" si="0"/>
        <v>0.93796746138468068</v>
      </c>
      <c r="D19" s="4">
        <f t="shared" si="1"/>
        <v>0.47550144951248324</v>
      </c>
      <c r="E19" s="4">
        <f t="shared" si="2"/>
        <v>0.46246601187219749</v>
      </c>
      <c r="F19" s="5">
        <f t="shared" si="3"/>
        <v>0.93796746138468068</v>
      </c>
      <c r="G19" s="5">
        <v>0.47550144951248324</v>
      </c>
      <c r="H19" s="5">
        <v>0.46246601187219749</v>
      </c>
      <c r="I19" s="5">
        <v>0.93796746138468068</v>
      </c>
      <c r="J19" s="1"/>
      <c r="K19" s="1"/>
      <c r="L19" s="1"/>
      <c r="M19" s="1"/>
      <c r="N19" s="1"/>
      <c r="O19" s="1"/>
      <c r="P19" s="1"/>
    </row>
    <row r="20" spans="2:16" x14ac:dyDescent="0.4">
      <c r="B20" s="1">
        <v>1981</v>
      </c>
      <c r="C20" s="4">
        <f t="shared" si="0"/>
        <v>1.2437329420246137</v>
      </c>
      <c r="D20" s="4">
        <f t="shared" si="1"/>
        <v>0.56242106931584035</v>
      </c>
      <c r="E20" s="4">
        <f t="shared" si="2"/>
        <v>0.68131187270877325</v>
      </c>
      <c r="F20" s="5">
        <f t="shared" si="3"/>
        <v>1.2437329420246137</v>
      </c>
      <c r="G20" s="5">
        <v>0.56242106931584035</v>
      </c>
      <c r="H20" s="5">
        <v>0.68131187270877325</v>
      </c>
      <c r="I20" s="5">
        <v>1.2437329420246137</v>
      </c>
      <c r="J20" s="1"/>
      <c r="K20" s="1"/>
      <c r="L20" s="1"/>
      <c r="M20" s="1"/>
      <c r="N20" s="1"/>
      <c r="O20" s="1"/>
      <c r="P20" s="1"/>
    </row>
    <row r="21" spans="2:16" x14ac:dyDescent="0.4">
      <c r="B21" s="1">
        <v>1982</v>
      </c>
      <c r="C21" s="4">
        <f t="shared" si="0"/>
        <v>1.363527044784056</v>
      </c>
      <c r="D21" s="4">
        <f t="shared" si="1"/>
        <v>0.63093418139613366</v>
      </c>
      <c r="E21" s="4">
        <f t="shared" si="2"/>
        <v>0.73259286338792218</v>
      </c>
      <c r="F21" s="5">
        <f t="shared" si="3"/>
        <v>1.363527044784056</v>
      </c>
      <c r="G21" s="5">
        <v>0.63093418139613366</v>
      </c>
      <c r="H21" s="5">
        <v>0.73259286338792218</v>
      </c>
      <c r="I21" s="5">
        <v>1.363527044784056</v>
      </c>
      <c r="J21" s="1"/>
      <c r="K21" s="1"/>
      <c r="L21" s="1"/>
      <c r="M21" s="1"/>
      <c r="N21" s="1"/>
      <c r="O21" s="1"/>
      <c r="P21" s="1"/>
    </row>
    <row r="22" spans="2:16" x14ac:dyDescent="0.4">
      <c r="B22" s="1">
        <v>1983</v>
      </c>
      <c r="C22" s="4">
        <f t="shared" si="0"/>
        <v>1.312561470066417</v>
      </c>
      <c r="D22" s="4">
        <f t="shared" si="1"/>
        <v>0.66979236436704626</v>
      </c>
      <c r="E22" s="4">
        <f t="shared" si="2"/>
        <v>0.64276910569937062</v>
      </c>
      <c r="F22" s="5">
        <f t="shared" si="3"/>
        <v>1.312561470066417</v>
      </c>
      <c r="G22" s="5">
        <v>0.66979236436704626</v>
      </c>
      <c r="H22" s="5">
        <v>0.64276910569937062</v>
      </c>
      <c r="I22" s="5">
        <v>1.312561470066417</v>
      </c>
      <c r="J22" s="1"/>
      <c r="K22" s="1"/>
      <c r="L22" s="1"/>
      <c r="M22" s="1"/>
      <c r="N22" s="1"/>
      <c r="O22" s="1"/>
      <c r="P22" s="1"/>
    </row>
    <row r="23" spans="2:16" x14ac:dyDescent="0.4">
      <c r="B23" s="1">
        <v>1984</v>
      </c>
      <c r="C23" s="4">
        <f t="shared" si="0"/>
        <v>1.2426719091127552</v>
      </c>
      <c r="D23" s="4">
        <f t="shared" si="1"/>
        <v>0.68257466139695167</v>
      </c>
      <c r="E23" s="4">
        <f t="shared" si="2"/>
        <v>0.56009724771580349</v>
      </c>
      <c r="F23" s="5">
        <f t="shared" si="3"/>
        <v>1.2426719091127552</v>
      </c>
      <c r="G23" s="5">
        <v>0.68257466139695167</v>
      </c>
      <c r="H23" s="5">
        <v>0.56009724771580349</v>
      </c>
      <c r="I23" s="5">
        <v>1.2426719091127552</v>
      </c>
      <c r="J23" s="1"/>
      <c r="K23" s="1"/>
      <c r="L23" s="1"/>
      <c r="M23" s="1"/>
      <c r="N23" s="1"/>
      <c r="O23" s="1"/>
      <c r="P23" s="1"/>
    </row>
    <row r="24" spans="2:16" x14ac:dyDescent="0.4">
      <c r="B24" s="1">
        <v>1985</v>
      </c>
      <c r="C24" s="4">
        <f t="shared" si="0"/>
        <v>1.2625759907558427</v>
      </c>
      <c r="D24" s="4">
        <f t="shared" si="1"/>
        <v>0.75773456793279581</v>
      </c>
      <c r="E24" s="4">
        <f t="shared" si="2"/>
        <v>0.50484142282304689</v>
      </c>
      <c r="F24" s="5">
        <f t="shared" si="3"/>
        <v>1.2625759907558427</v>
      </c>
      <c r="G24" s="5">
        <v>0.75773456793279581</v>
      </c>
      <c r="H24" s="5">
        <v>0.50484142282304689</v>
      </c>
      <c r="I24" s="5">
        <v>1.2625759907558427</v>
      </c>
      <c r="J24" s="1"/>
      <c r="K24" s="1"/>
      <c r="L24" s="1"/>
      <c r="M24" s="1"/>
      <c r="N24" s="1"/>
      <c r="O24" s="1"/>
      <c r="P24" s="1"/>
    </row>
    <row r="25" spans="2:16" x14ac:dyDescent="0.4">
      <c r="B25" s="1">
        <v>1986</v>
      </c>
      <c r="C25" s="4">
        <f t="shared" si="0"/>
        <v>1.7275765276123181</v>
      </c>
      <c r="D25" s="4">
        <f t="shared" si="1"/>
        <v>0.87328653308314119</v>
      </c>
      <c r="E25" s="4">
        <f t="shared" si="2"/>
        <v>0.85428999452917675</v>
      </c>
      <c r="F25" s="5">
        <f t="shared" si="3"/>
        <v>1.7275765276123181</v>
      </c>
      <c r="G25" s="5">
        <v>0.87328653308314119</v>
      </c>
      <c r="H25" s="5">
        <v>0.85428999452917675</v>
      </c>
      <c r="I25" s="5">
        <v>1.7275765276123181</v>
      </c>
      <c r="J25" s="1"/>
      <c r="K25" s="1"/>
      <c r="L25" s="1"/>
      <c r="M25" s="1"/>
      <c r="N25" s="1"/>
      <c r="O25" s="1"/>
      <c r="P25" s="1"/>
    </row>
    <row r="26" spans="2:16" x14ac:dyDescent="0.4">
      <c r="B26" s="1">
        <v>1987</v>
      </c>
      <c r="C26" s="4">
        <f t="shared" si="0"/>
        <v>1.7390095253677467</v>
      </c>
      <c r="D26" s="4">
        <f t="shared" si="1"/>
        <v>1.0338321837787536</v>
      </c>
      <c r="E26" s="4">
        <f t="shared" si="2"/>
        <v>0.70517734158899292</v>
      </c>
      <c r="F26" s="5">
        <f t="shared" si="3"/>
        <v>1.7390095253677467</v>
      </c>
      <c r="G26" s="5">
        <v>1.0338321837787536</v>
      </c>
      <c r="H26" s="5">
        <v>0.70517734158899292</v>
      </c>
      <c r="I26" s="5">
        <v>1.7390095253677467</v>
      </c>
      <c r="J26" s="1"/>
      <c r="K26" s="1"/>
      <c r="L26" s="1"/>
      <c r="M26" s="1"/>
      <c r="N26" s="1"/>
      <c r="O26" s="1"/>
      <c r="P26" s="1"/>
    </row>
    <row r="27" spans="2:16" x14ac:dyDescent="0.4">
      <c r="B27" s="1">
        <v>1988</v>
      </c>
      <c r="C27" s="4">
        <f t="shared" si="0"/>
        <v>1.8930770567994153</v>
      </c>
      <c r="D27" s="4">
        <f t="shared" si="1"/>
        <v>1.0900742907103378</v>
      </c>
      <c r="E27" s="4">
        <f t="shared" si="2"/>
        <v>0.80300276608907728</v>
      </c>
      <c r="F27" s="5">
        <f t="shared" si="3"/>
        <v>1.8930770567994153</v>
      </c>
      <c r="G27" s="5">
        <v>1.0900742907103378</v>
      </c>
      <c r="H27" s="5">
        <v>0.80300276608907728</v>
      </c>
      <c r="I27" s="5">
        <v>1.8930770567994153</v>
      </c>
      <c r="J27" s="1"/>
      <c r="K27" s="1"/>
      <c r="L27" s="1"/>
      <c r="M27" s="1"/>
      <c r="N27" s="1"/>
      <c r="O27" s="1"/>
      <c r="P27" s="1"/>
    </row>
    <row r="28" spans="2:16" x14ac:dyDescent="0.4">
      <c r="B28" s="1">
        <v>1989</v>
      </c>
      <c r="C28" s="4">
        <f t="shared" si="0"/>
        <v>1.88658998992755</v>
      </c>
      <c r="D28" s="4">
        <f t="shared" si="1"/>
        <v>1.0798484530864134</v>
      </c>
      <c r="E28" s="4">
        <f t="shared" si="2"/>
        <v>0.80674153684113648</v>
      </c>
      <c r="F28" s="5">
        <f t="shared" si="3"/>
        <v>1.88658998992755</v>
      </c>
      <c r="G28" s="5">
        <v>1.0798484530864134</v>
      </c>
      <c r="H28" s="5">
        <v>0.80674153684113648</v>
      </c>
      <c r="I28" s="5">
        <v>1.88658998992755</v>
      </c>
      <c r="J28" s="1"/>
      <c r="K28" s="1"/>
      <c r="L28" s="1"/>
      <c r="M28" s="1"/>
      <c r="N28" s="1"/>
      <c r="O28" s="1"/>
      <c r="P28" s="1"/>
    </row>
    <row r="29" spans="2:16" x14ac:dyDescent="0.4">
      <c r="B29" s="1">
        <v>1990</v>
      </c>
      <c r="C29" s="4">
        <f t="shared" si="0"/>
        <v>1.8497804001370264</v>
      </c>
      <c r="D29" s="4">
        <f t="shared" si="1"/>
        <v>1.148872857047903</v>
      </c>
      <c r="E29" s="4">
        <f t="shared" si="2"/>
        <v>0.70090754308912351</v>
      </c>
      <c r="F29" s="5">
        <f t="shared" si="3"/>
        <v>1.8497804001370264</v>
      </c>
      <c r="G29" s="5">
        <v>1.148872857047903</v>
      </c>
      <c r="H29" s="5">
        <v>0.70090754308912351</v>
      </c>
      <c r="I29" s="5">
        <v>1.8497804001370264</v>
      </c>
      <c r="J29" s="1"/>
      <c r="K29" s="1"/>
      <c r="L29" s="1"/>
      <c r="M29" s="1"/>
      <c r="N29" s="1"/>
      <c r="O29" s="1"/>
      <c r="P29" s="1"/>
    </row>
    <row r="30" spans="2:16" x14ac:dyDescent="0.4">
      <c r="B30" s="1">
        <v>1991</v>
      </c>
      <c r="C30" s="4">
        <f t="shared" si="0"/>
        <v>2.5833518250563703</v>
      </c>
      <c r="D30" s="4">
        <f t="shared" si="1"/>
        <v>1.4316172673494119</v>
      </c>
      <c r="E30" s="4">
        <f t="shared" si="2"/>
        <v>1.1517345577069582</v>
      </c>
      <c r="F30" s="5">
        <f t="shared" si="3"/>
        <v>2.2350985886298913</v>
      </c>
      <c r="G30" s="5">
        <v>1.2386352597107111</v>
      </c>
      <c r="H30" s="5">
        <v>0.99646332891918021</v>
      </c>
      <c r="I30" s="5">
        <v>1.8546974290199048</v>
      </c>
      <c r="J30" s="5">
        <v>0.38040115960998655</v>
      </c>
      <c r="K30" s="5">
        <f>SUM(L30:M30)</f>
        <v>0.34825323642647882</v>
      </c>
      <c r="L30" s="5">
        <v>0.19298200763870074</v>
      </c>
      <c r="M30" s="5">
        <v>0.15527122878777808</v>
      </c>
      <c r="N30" s="1"/>
      <c r="O30" s="5"/>
      <c r="P30" s="1"/>
    </row>
    <row r="31" spans="2:16" x14ac:dyDescent="0.4">
      <c r="B31" s="1">
        <v>1992</v>
      </c>
      <c r="C31" s="4">
        <f t="shared" si="0"/>
        <v>3.5147809369935019</v>
      </c>
      <c r="D31" s="4">
        <f t="shared" si="1"/>
        <v>1.8432072317123676</v>
      </c>
      <c r="E31" s="4">
        <f t="shared" si="2"/>
        <v>1.6715737052811339</v>
      </c>
      <c r="F31" s="5">
        <f t="shared" si="3"/>
        <v>2.6703026336644804</v>
      </c>
      <c r="G31" s="5">
        <v>1.4002845339318857</v>
      </c>
      <c r="H31" s="5">
        <v>1.2700180997325943</v>
      </c>
      <c r="I31" s="5">
        <v>1.1021704340356779</v>
      </c>
      <c r="J31" s="5">
        <v>1.5681321996288022</v>
      </c>
      <c r="K31" s="5">
        <f t="shared" ref="K31:K39" si="4">SUM(L31:M31)</f>
        <v>0.84447830332902152</v>
      </c>
      <c r="L31" s="5">
        <v>0.44292269778048188</v>
      </c>
      <c r="M31" s="5">
        <v>0.40155560554853958</v>
      </c>
      <c r="N31" s="1"/>
      <c r="O31" s="1"/>
      <c r="P31" s="1"/>
    </row>
    <row r="32" spans="2:16" x14ac:dyDescent="0.4">
      <c r="B32" s="1">
        <v>1993</v>
      </c>
      <c r="C32" s="4">
        <f t="shared" si="0"/>
        <v>3.3151199235107347</v>
      </c>
      <c r="D32" s="4">
        <f t="shared" si="1"/>
        <v>1.8692831176533748</v>
      </c>
      <c r="E32" s="4">
        <f t="shared" si="2"/>
        <v>1.4458368058573599</v>
      </c>
      <c r="F32" s="5">
        <f t="shared" si="3"/>
        <v>2.2753235199378268</v>
      </c>
      <c r="G32" s="5">
        <v>1.2828890036455112</v>
      </c>
      <c r="H32" s="5">
        <v>0.99243451629231583</v>
      </c>
      <c r="I32" s="5">
        <v>0.92167826447083845</v>
      </c>
      <c r="J32" s="5">
        <v>1.3536452554669884</v>
      </c>
      <c r="K32" s="5">
        <f t="shared" si="4"/>
        <v>1.0397964035729077</v>
      </c>
      <c r="L32" s="5">
        <v>0.58639411400786368</v>
      </c>
      <c r="M32" s="5">
        <v>0.45340228956504408</v>
      </c>
      <c r="N32" s="1"/>
      <c r="O32" s="1"/>
      <c r="P32" s="1"/>
    </row>
    <row r="33" spans="2:16" x14ac:dyDescent="0.4">
      <c r="B33" s="1">
        <v>1994</v>
      </c>
      <c r="C33" s="4">
        <f t="shared" si="0"/>
        <v>2.9537551832214453</v>
      </c>
      <c r="D33" s="4">
        <f t="shared" si="1"/>
        <v>1.8570121125046657</v>
      </c>
      <c r="E33" s="4">
        <f t="shared" si="2"/>
        <v>1.09674307071678</v>
      </c>
      <c r="F33" s="5">
        <f t="shared" si="3"/>
        <v>1.7612834448801786</v>
      </c>
      <c r="G33" s="5">
        <v>1.1073363226865323</v>
      </c>
      <c r="H33" s="5">
        <v>0.65394712219364648</v>
      </c>
      <c r="I33" s="5">
        <v>0.89285418466840161</v>
      </c>
      <c r="J33" s="5">
        <v>0.86842926021177702</v>
      </c>
      <c r="K33" s="5">
        <f t="shared" si="4"/>
        <v>1.1924717383412669</v>
      </c>
      <c r="L33" s="5">
        <v>0.74967578981813343</v>
      </c>
      <c r="M33" s="5">
        <v>0.44279594852313348</v>
      </c>
      <c r="N33" s="1"/>
      <c r="O33" s="1"/>
      <c r="P33" s="1"/>
    </row>
    <row r="34" spans="2:16" x14ac:dyDescent="0.4">
      <c r="B34" s="1">
        <v>1995</v>
      </c>
      <c r="C34" s="4">
        <f t="shared" si="0"/>
        <v>2.9375717725978232</v>
      </c>
      <c r="D34" s="4">
        <f t="shared" si="1"/>
        <v>1.4638286558647735</v>
      </c>
      <c r="E34" s="4">
        <f t="shared" si="2"/>
        <v>1.4737431167330495</v>
      </c>
      <c r="F34" s="5">
        <f t="shared" si="3"/>
        <v>1.5298435958135421</v>
      </c>
      <c r="G34" s="5">
        <v>0.73601304816880819</v>
      </c>
      <c r="H34" s="5">
        <v>0.79383054764473393</v>
      </c>
      <c r="I34" s="5">
        <v>0.88014500237750726</v>
      </c>
      <c r="J34" s="5">
        <v>0.64969859343603487</v>
      </c>
      <c r="K34" s="5">
        <f t="shared" si="4"/>
        <v>1.4077281767842811</v>
      </c>
      <c r="L34" s="5">
        <v>0.72781560769596543</v>
      </c>
      <c r="M34" s="5">
        <v>0.67991256908831554</v>
      </c>
      <c r="N34" s="1"/>
      <c r="O34" s="1"/>
      <c r="P34" s="1"/>
    </row>
    <row r="35" spans="2:16" x14ac:dyDescent="0.4">
      <c r="B35" s="1">
        <v>1996</v>
      </c>
      <c r="C35" s="4">
        <f t="shared" si="0"/>
        <v>3.1267078427061659</v>
      </c>
      <c r="D35" s="4">
        <f t="shared" si="1"/>
        <v>1.5850048317082774</v>
      </c>
      <c r="E35" s="4">
        <f t="shared" si="2"/>
        <v>1.5417030109978884</v>
      </c>
      <c r="F35" s="5">
        <f t="shared" si="3"/>
        <v>1.5725783938276845</v>
      </c>
      <c r="G35" s="5">
        <v>0.79725743034926355</v>
      </c>
      <c r="H35" s="5">
        <v>0.77532096347842072</v>
      </c>
      <c r="I35" s="5">
        <v>0.9160796183717399</v>
      </c>
      <c r="J35" s="5">
        <v>0.65649877545594459</v>
      </c>
      <c r="K35" s="5">
        <f t="shared" si="4"/>
        <v>1.5541294488784814</v>
      </c>
      <c r="L35" s="5">
        <v>0.78774740135901378</v>
      </c>
      <c r="M35" s="5">
        <v>0.76638204751946759</v>
      </c>
      <c r="N35" s="1"/>
      <c r="O35" s="1"/>
      <c r="P35" s="1"/>
    </row>
    <row r="36" spans="2:16" x14ac:dyDescent="0.4">
      <c r="B36" s="1">
        <v>1997</v>
      </c>
      <c r="C36" s="4">
        <f t="shared" si="0"/>
        <v>3.5200789434664568</v>
      </c>
      <c r="D36" s="4">
        <f t="shared" si="1"/>
        <v>1.7895215841867649</v>
      </c>
      <c r="E36" s="4">
        <f t="shared" si="2"/>
        <v>1.639041736756262</v>
      </c>
      <c r="F36" s="5">
        <v>1.6805183218889164</v>
      </c>
      <c r="G36" s="5">
        <v>0.82944325427056553</v>
      </c>
      <c r="H36" s="5">
        <v>0.75955944509492124</v>
      </c>
      <c r="I36" s="1"/>
      <c r="J36" s="5"/>
      <c r="K36" s="5">
        <f t="shared" si="4"/>
        <v>1.8395606215775402</v>
      </c>
      <c r="L36" s="5">
        <v>0.96007832991619924</v>
      </c>
      <c r="M36" s="5">
        <v>0.87948229166134084</v>
      </c>
      <c r="N36" s="1"/>
      <c r="O36" s="1"/>
      <c r="P36" s="1"/>
    </row>
    <row r="37" spans="2:16" x14ac:dyDescent="0.4">
      <c r="B37" s="1">
        <v>1998</v>
      </c>
      <c r="C37" s="4">
        <f t="shared" si="0"/>
        <v>3.7214885751829145</v>
      </c>
      <c r="D37" s="4">
        <f t="shared" si="1"/>
        <v>1.7895215841867649</v>
      </c>
      <c r="E37" s="4">
        <f t="shared" si="2"/>
        <v>1.8455443469013153</v>
      </c>
      <c r="F37" s="5">
        <v>1.7676802940644127</v>
      </c>
      <c r="G37" s="5">
        <v>0.82765373268637876</v>
      </c>
      <c r="H37" s="5">
        <v>0.85360391728319929</v>
      </c>
      <c r="I37" s="1"/>
      <c r="J37" s="5"/>
      <c r="K37" s="5">
        <f t="shared" si="4"/>
        <v>1.953808281118502</v>
      </c>
      <c r="L37" s="5">
        <v>0.96186785150038601</v>
      </c>
      <c r="M37" s="5">
        <v>0.99194042961811602</v>
      </c>
      <c r="N37" s="1"/>
      <c r="O37" s="1"/>
      <c r="P37" s="1"/>
    </row>
    <row r="38" spans="2:16" x14ac:dyDescent="0.4">
      <c r="B38" s="1">
        <v>1999</v>
      </c>
      <c r="C38" s="4">
        <f t="shared" si="0"/>
        <v>3.7129607378964433</v>
      </c>
      <c r="D38" s="4">
        <f t="shared" si="1"/>
        <v>2.0553933624087981</v>
      </c>
      <c r="E38" s="4">
        <f t="shared" si="2"/>
        <v>1.5728309720169955</v>
      </c>
      <c r="F38" s="5">
        <v>1.7637867299305157</v>
      </c>
      <c r="G38" s="5">
        <v>0.95123604812279172</v>
      </c>
      <c r="H38" s="5">
        <v>0.72781427833707446</v>
      </c>
      <c r="I38" s="1"/>
      <c r="J38" s="5"/>
      <c r="K38" s="5">
        <f t="shared" si="4"/>
        <v>1.9491740079659277</v>
      </c>
      <c r="L38" s="5">
        <v>1.1041573142860064</v>
      </c>
      <c r="M38" s="5">
        <v>0.84501669367992116</v>
      </c>
      <c r="N38" s="1"/>
      <c r="O38" s="1"/>
      <c r="P38" s="1"/>
    </row>
    <row r="39" spans="2:16" x14ac:dyDescent="0.4">
      <c r="B39" s="1">
        <v>2000</v>
      </c>
      <c r="C39" s="4">
        <f t="shared" si="0"/>
        <v>3.6213810000000004</v>
      </c>
      <c r="D39" s="4">
        <f t="shared" si="1"/>
        <v>1.8449999999999998</v>
      </c>
      <c r="E39" s="4">
        <f t="shared" si="2"/>
        <v>1.6960370000000005</v>
      </c>
      <c r="F39" s="5">
        <v>1.6996800000000003</v>
      </c>
      <c r="G39" s="5">
        <v>0.84371849999999993</v>
      </c>
      <c r="H39" s="5">
        <v>0.77561750000000018</v>
      </c>
      <c r="I39" s="1"/>
      <c r="J39" s="5"/>
      <c r="K39" s="5">
        <f t="shared" si="4"/>
        <v>1.9217010000000001</v>
      </c>
      <c r="L39" s="5">
        <v>1.0012814999999999</v>
      </c>
      <c r="M39" s="5">
        <v>0.92041950000000017</v>
      </c>
      <c r="N39" s="1"/>
      <c r="O39" s="1"/>
      <c r="P39" s="1"/>
    </row>
    <row r="40" spans="2:16" x14ac:dyDescent="0.4">
      <c r="B40" s="1">
        <v>2001</v>
      </c>
      <c r="C40" s="4">
        <f t="shared" si="0"/>
        <v>4.2809679999999997</v>
      </c>
      <c r="D40" s="4">
        <f t="shared" si="1"/>
        <v>2.0209999999999999</v>
      </c>
      <c r="E40" s="4">
        <f t="shared" si="2"/>
        <v>2.1441759999999999</v>
      </c>
      <c r="F40" s="5">
        <v>2.2975779999999997</v>
      </c>
      <c r="G40" s="5">
        <v>1.0509200000000001</v>
      </c>
      <c r="H40" s="5">
        <v>1.1308659999999997</v>
      </c>
      <c r="I40" s="1"/>
      <c r="J40" s="1"/>
      <c r="K40" s="1"/>
      <c r="L40" s="1"/>
      <c r="M40" s="1"/>
      <c r="N40" s="5">
        <v>1.98339</v>
      </c>
      <c r="O40" s="5">
        <v>0.97007999999999994</v>
      </c>
      <c r="P40" s="5">
        <v>1.0133100000000002</v>
      </c>
    </row>
    <row r="41" spans="2:16" x14ac:dyDescent="0.4">
      <c r="B41" s="1">
        <v>2002</v>
      </c>
      <c r="C41" s="4">
        <f t="shared" si="0"/>
        <v>4.5440419999999992</v>
      </c>
      <c r="D41" s="4">
        <f t="shared" si="1"/>
        <v>2.2589999999999999</v>
      </c>
      <c r="E41" s="4">
        <f t="shared" si="2"/>
        <v>2.2850440000000001</v>
      </c>
      <c r="F41" s="5">
        <v>2.5635019999999997</v>
      </c>
      <c r="G41" s="5">
        <v>1.2650400000000002</v>
      </c>
      <c r="H41" s="5">
        <v>1.2984639999999998</v>
      </c>
      <c r="I41" s="1"/>
      <c r="J41" s="1"/>
      <c r="K41" s="1"/>
      <c r="L41" s="1"/>
      <c r="M41" s="1"/>
      <c r="N41" s="5">
        <v>1.98054</v>
      </c>
      <c r="O41" s="5">
        <v>0.99395999999999984</v>
      </c>
      <c r="P41" s="5">
        <v>0.98658000000000012</v>
      </c>
    </row>
    <row r="42" spans="2:16" x14ac:dyDescent="0.4">
      <c r="B42" s="1">
        <v>2003</v>
      </c>
      <c r="C42" s="4">
        <f t="shared" si="0"/>
        <v>4.8593859999999989</v>
      </c>
      <c r="D42" s="4">
        <f t="shared" si="1"/>
        <v>2.7913000000000001</v>
      </c>
      <c r="E42" s="4">
        <f t="shared" si="2"/>
        <v>2.0680859999999996</v>
      </c>
      <c r="F42" s="5">
        <v>2.9429539999999994</v>
      </c>
      <c r="G42" s="5">
        <v>1.702693</v>
      </c>
      <c r="H42" s="5">
        <v>1.2402609999999998</v>
      </c>
      <c r="I42" s="1"/>
      <c r="J42" s="1"/>
      <c r="K42" s="1"/>
      <c r="L42" s="1"/>
      <c r="M42" s="1"/>
      <c r="N42" s="5">
        <v>1.9164319999999999</v>
      </c>
      <c r="O42" s="5">
        <v>1.0886070000000001</v>
      </c>
      <c r="P42" s="5">
        <v>0.82782499999999981</v>
      </c>
    </row>
    <row r="43" spans="2:16" x14ac:dyDescent="0.4">
      <c r="B43" s="1">
        <v>2004</v>
      </c>
      <c r="C43" s="4">
        <f t="shared" si="0"/>
        <v>5.1829090000000004</v>
      </c>
      <c r="D43" s="4">
        <f t="shared" si="1"/>
        <v>3.0089999999999999</v>
      </c>
      <c r="E43" s="4">
        <f t="shared" si="2"/>
        <v>2.173908</v>
      </c>
      <c r="F43" s="5">
        <v>3.1804450000000006</v>
      </c>
      <c r="G43" s="5">
        <v>1.8354899999999998</v>
      </c>
      <c r="H43" s="5">
        <v>1.3449540000000002</v>
      </c>
      <c r="I43" s="1"/>
      <c r="J43" s="1"/>
      <c r="K43" s="1"/>
      <c r="L43" s="1"/>
      <c r="M43" s="1"/>
      <c r="N43" s="5">
        <v>2.0024639999999998</v>
      </c>
      <c r="O43" s="5">
        <v>1.1735100000000001</v>
      </c>
      <c r="P43" s="5">
        <v>0.82895399999999975</v>
      </c>
    </row>
    <row r="44" spans="2:16" x14ac:dyDescent="0.4">
      <c r="B44" s="1">
        <v>2005</v>
      </c>
      <c r="C44" s="4">
        <f t="shared" si="0"/>
        <v>1.2348000000000001</v>
      </c>
      <c r="D44" s="4">
        <f t="shared" si="1"/>
        <v>1.0845</v>
      </c>
      <c r="E44" s="4">
        <f t="shared" si="2"/>
        <v>0.15040000000000009</v>
      </c>
      <c r="F44" s="5">
        <v>1.2348000000000001</v>
      </c>
      <c r="G44" s="5">
        <v>1.0845</v>
      </c>
      <c r="H44" s="5">
        <v>0.15040000000000009</v>
      </c>
      <c r="I44" s="1"/>
      <c r="J44" s="1"/>
      <c r="K44" s="1"/>
      <c r="L44" s="1"/>
      <c r="M44" s="1"/>
      <c r="N44" s="1"/>
      <c r="O44" s="1"/>
      <c r="P44" s="1"/>
    </row>
    <row r="45" spans="2:16" x14ac:dyDescent="0.4">
      <c r="B45" s="1">
        <v>2006</v>
      </c>
      <c r="C45" s="4">
        <f t="shared" si="0"/>
        <v>1.1621999999999999</v>
      </c>
      <c r="D45" s="4">
        <f t="shared" si="1"/>
        <v>0.95620000000000005</v>
      </c>
      <c r="E45" s="4">
        <f t="shared" si="2"/>
        <v>0.20599999999999985</v>
      </c>
      <c r="F45" s="5">
        <v>1.1621999999999999</v>
      </c>
      <c r="G45" s="5">
        <v>0.95620000000000005</v>
      </c>
      <c r="H45" s="5">
        <v>0.20599999999999985</v>
      </c>
      <c r="I45" s="1"/>
      <c r="J45" s="1"/>
      <c r="K45" s="1"/>
      <c r="L45" s="1"/>
      <c r="M45" s="1"/>
      <c r="N45" s="1"/>
      <c r="O45" s="1"/>
      <c r="P45" s="1"/>
    </row>
    <row r="46" spans="2:16" x14ac:dyDescent="0.4">
      <c r="B46" s="1">
        <v>2007</v>
      </c>
      <c r="C46" s="4">
        <f t="shared" si="0"/>
        <v>0.83291000000000004</v>
      </c>
      <c r="D46" s="4">
        <f t="shared" si="1"/>
        <v>0.87639999999999996</v>
      </c>
      <c r="E46" s="4">
        <f t="shared" si="2"/>
        <v>4.7500000000000098E-2</v>
      </c>
      <c r="F46" s="5">
        <v>0.83291000000000004</v>
      </c>
      <c r="G46" s="5">
        <v>0.87639999999999996</v>
      </c>
      <c r="H46" s="5">
        <v>4.7500000000000098E-2</v>
      </c>
      <c r="I46" s="1"/>
      <c r="J46" s="1"/>
      <c r="K46" s="1"/>
      <c r="L46" s="1"/>
      <c r="M46" s="1"/>
      <c r="N46" s="1"/>
      <c r="O46" s="1"/>
      <c r="P46" s="1"/>
    </row>
    <row r="47" spans="2:16" x14ac:dyDescent="0.4">
      <c r="B47" s="1">
        <v>2008</v>
      </c>
      <c r="C47" s="4">
        <f t="shared" si="0"/>
        <v>0.75029999999999997</v>
      </c>
      <c r="D47" s="4">
        <f t="shared" si="1"/>
        <v>0.7722</v>
      </c>
      <c r="E47" s="4">
        <f t="shared" si="2"/>
        <v>-2.2100000000000002E-2</v>
      </c>
      <c r="F47" s="5">
        <v>0.75029999999999997</v>
      </c>
      <c r="G47" s="5">
        <v>0.7722</v>
      </c>
      <c r="H47" s="5">
        <v>-2.2100000000000002E-2</v>
      </c>
      <c r="I47" s="1"/>
      <c r="J47" s="1"/>
      <c r="K47" s="1"/>
      <c r="L47" s="1"/>
      <c r="M47" s="1"/>
      <c r="N47" s="1"/>
      <c r="O47" s="1"/>
      <c r="P47" s="1"/>
    </row>
    <row r="48" spans="2:16" x14ac:dyDescent="0.4">
      <c r="B48" s="1">
        <v>2009</v>
      </c>
      <c r="C48" s="4">
        <f t="shared" si="0"/>
        <v>1.6202000000000001</v>
      </c>
      <c r="D48" s="4">
        <f t="shared" si="1"/>
        <v>0.77764999999999995</v>
      </c>
      <c r="E48" s="4">
        <f t="shared" si="2"/>
        <v>0.77764999999999995</v>
      </c>
      <c r="F48" s="5">
        <v>1.6202000000000001</v>
      </c>
      <c r="G48" s="5">
        <v>0.77764999999999995</v>
      </c>
      <c r="H48" s="5">
        <v>0.77764999999999995</v>
      </c>
      <c r="I48" s="1"/>
      <c r="J48" s="1"/>
      <c r="K48" s="1"/>
      <c r="L48" s="1"/>
      <c r="M48" s="1"/>
      <c r="N48" s="1"/>
      <c r="O48" s="1"/>
      <c r="P48" s="1"/>
    </row>
    <row r="49" spans="2:16" x14ac:dyDescent="0.4">
      <c r="B49" s="1">
        <v>2010</v>
      </c>
      <c r="C49" s="4">
        <f t="shared" si="0"/>
        <v>1.7804</v>
      </c>
      <c r="D49" s="4">
        <f t="shared" si="1"/>
        <v>0.89019999999999999</v>
      </c>
      <c r="E49" s="4">
        <f t="shared" si="2"/>
        <v>0.89019999999999999</v>
      </c>
      <c r="F49" s="5">
        <v>1.7804</v>
      </c>
      <c r="G49" s="5">
        <v>0.89019999999999999</v>
      </c>
      <c r="H49" s="5">
        <v>0.89019999999999999</v>
      </c>
      <c r="I49" s="1"/>
      <c r="J49" s="1"/>
      <c r="K49" s="1"/>
      <c r="L49" s="1"/>
      <c r="M49" s="1"/>
      <c r="N49" s="1"/>
      <c r="O49" s="1"/>
      <c r="P49" s="1"/>
    </row>
    <row r="50" spans="2:16" x14ac:dyDescent="0.4">
      <c r="B50" s="1">
        <v>2011</v>
      </c>
      <c r="C50" s="4">
        <f t="shared" si="0"/>
        <v>1.5025999999999999</v>
      </c>
      <c r="D50" s="4">
        <f t="shared" si="1"/>
        <v>0.751</v>
      </c>
      <c r="E50" s="4">
        <f t="shared" si="2"/>
        <v>0.751</v>
      </c>
      <c r="F50" s="5">
        <v>1.5025999999999999</v>
      </c>
      <c r="G50" s="5">
        <v>0.751</v>
      </c>
      <c r="H50" s="5">
        <v>0.751</v>
      </c>
      <c r="I50" s="1"/>
      <c r="J50" s="1"/>
      <c r="K50" s="1"/>
      <c r="L50" s="1"/>
      <c r="M50" s="1"/>
      <c r="N50" s="1"/>
      <c r="O50" s="1"/>
      <c r="P50" s="1"/>
    </row>
    <row r="51" spans="2:16" x14ac:dyDescent="0.4">
      <c r="B51" s="1">
        <v>2012</v>
      </c>
      <c r="C51" s="4">
        <f t="shared" si="0"/>
        <v>1.1858</v>
      </c>
      <c r="D51" s="4">
        <f t="shared" si="1"/>
        <v>0.59235000000000004</v>
      </c>
      <c r="E51" s="4">
        <f t="shared" si="2"/>
        <v>0.59235000000000004</v>
      </c>
      <c r="F51" s="5">
        <v>1.1858</v>
      </c>
      <c r="G51" s="5">
        <v>0.59235000000000004</v>
      </c>
      <c r="H51" s="5">
        <v>0.59235000000000004</v>
      </c>
      <c r="I51" s="1"/>
      <c r="J51" s="1"/>
      <c r="K51" s="1"/>
      <c r="L51" s="1"/>
      <c r="M51" s="1"/>
      <c r="N51" s="1"/>
      <c r="O51" s="1"/>
      <c r="P51" s="1"/>
    </row>
    <row r="52" spans="2:16" x14ac:dyDescent="0.4">
      <c r="B52" s="1">
        <v>2013</v>
      </c>
      <c r="C52" s="4">
        <f t="shared" si="0"/>
        <v>0.98540000000000005</v>
      </c>
      <c r="D52" s="4">
        <f t="shared" si="1"/>
        <v>0.49245</v>
      </c>
      <c r="E52" s="4">
        <f t="shared" si="2"/>
        <v>0.49245</v>
      </c>
      <c r="F52" s="5">
        <v>0.98540000000000005</v>
      </c>
      <c r="G52" s="5">
        <v>0.49245</v>
      </c>
      <c r="H52" s="5">
        <v>0.49245</v>
      </c>
      <c r="I52" s="1"/>
      <c r="J52" s="1"/>
      <c r="K52" s="1"/>
      <c r="L52" s="1"/>
      <c r="M52" s="1"/>
      <c r="N52" s="1"/>
      <c r="O52" s="1"/>
      <c r="P52" s="1"/>
    </row>
    <row r="53" spans="2:16" x14ac:dyDescent="0.4">
      <c r="B53" s="1">
        <v>2014</v>
      </c>
      <c r="C53" s="4">
        <f t="shared" si="0"/>
        <v>0.84520000000000017</v>
      </c>
      <c r="D53" s="4">
        <f t="shared" si="1"/>
        <v>0.4224</v>
      </c>
      <c r="E53" s="4">
        <f t="shared" si="2"/>
        <v>0.4224</v>
      </c>
      <c r="F53" s="5">
        <v>0.84520000000000017</v>
      </c>
      <c r="G53" s="5">
        <v>0.4224</v>
      </c>
      <c r="H53" s="5">
        <v>0.4224</v>
      </c>
      <c r="I53" s="1"/>
      <c r="J53" s="1"/>
      <c r="K53" s="1"/>
      <c r="L53" s="1"/>
      <c r="M53" s="1"/>
      <c r="N53" s="1"/>
      <c r="O53" s="1"/>
      <c r="P53" s="1"/>
    </row>
    <row r="54" spans="2:16" x14ac:dyDescent="0.4">
      <c r="B54" s="1">
        <v>2015</v>
      </c>
      <c r="C54" s="4">
        <f t="shared" si="0"/>
        <v>0.68200000000000016</v>
      </c>
      <c r="D54" s="4">
        <f t="shared" si="1"/>
        <v>0.34039999999999998</v>
      </c>
      <c r="E54" s="4">
        <f t="shared" si="2"/>
        <v>0.34039999999999998</v>
      </c>
      <c r="F54" s="5">
        <v>0.68200000000000016</v>
      </c>
      <c r="G54" s="5">
        <v>0.34039999999999998</v>
      </c>
      <c r="H54" s="5">
        <v>0.34039999999999998</v>
      </c>
      <c r="I54" s="1"/>
      <c r="J54" s="1"/>
      <c r="K54" s="1"/>
      <c r="L54" s="1"/>
      <c r="M54" s="1"/>
      <c r="N54" s="1"/>
      <c r="O54" s="1"/>
      <c r="P54" s="1"/>
    </row>
    <row r="55" spans="2:16" x14ac:dyDescent="0.4">
      <c r="B55" s="1">
        <v>2016</v>
      </c>
      <c r="C55" s="4">
        <f t="shared" si="0"/>
        <v>1.1474</v>
      </c>
      <c r="D55" s="4">
        <f t="shared" si="1"/>
        <v>0.57335000000000003</v>
      </c>
      <c r="E55" s="4">
        <f t="shared" si="2"/>
        <v>0.57335000000000003</v>
      </c>
      <c r="F55" s="5">
        <v>1.1474</v>
      </c>
      <c r="G55" s="5">
        <v>0.57335000000000003</v>
      </c>
      <c r="H55" s="5">
        <v>0.57335000000000003</v>
      </c>
      <c r="I55" s="1"/>
      <c r="J55" s="1"/>
      <c r="K55" s="1"/>
      <c r="L55" s="1"/>
      <c r="M55" s="1"/>
      <c r="N55" s="1"/>
      <c r="O55" s="1"/>
      <c r="P55" s="1"/>
    </row>
    <row r="56" spans="2:16" x14ac:dyDescent="0.4">
      <c r="B56" s="1">
        <v>2017</v>
      </c>
      <c r="C56" s="4">
        <f t="shared" si="0"/>
        <v>1.1344000000000001</v>
      </c>
      <c r="D56" s="4">
        <f t="shared" si="1"/>
        <v>0.56684999999999997</v>
      </c>
      <c r="E56" s="4">
        <f t="shared" si="2"/>
        <v>0.56684999999999997</v>
      </c>
      <c r="F56" s="5">
        <v>1.1344000000000001</v>
      </c>
      <c r="G56" s="5">
        <v>0.56684999999999997</v>
      </c>
      <c r="H56" s="5">
        <v>0.56684999999999997</v>
      </c>
      <c r="I56" s="1"/>
      <c r="J56" s="1"/>
      <c r="K56" s="1"/>
      <c r="L56" s="1"/>
      <c r="M56" s="1"/>
      <c r="N56" s="1"/>
      <c r="O56" s="1"/>
      <c r="P56" s="1"/>
    </row>
    <row r="57" spans="2:16" x14ac:dyDescent="0.4">
      <c r="B57" s="1">
        <v>2018</v>
      </c>
      <c r="C57" s="4">
        <f t="shared" si="0"/>
        <v>1.046</v>
      </c>
      <c r="D57" s="4">
        <f t="shared" si="1"/>
        <v>0.52254999999999996</v>
      </c>
      <c r="E57" s="4">
        <f t="shared" si="2"/>
        <v>0.52254999999999996</v>
      </c>
      <c r="F57" s="5">
        <v>1.046</v>
      </c>
      <c r="G57" s="5">
        <v>0.52254999999999996</v>
      </c>
      <c r="H57" s="5">
        <v>0.52254999999999996</v>
      </c>
      <c r="I57" s="1"/>
      <c r="J57" s="1"/>
      <c r="K57" s="1"/>
      <c r="L57" s="1"/>
      <c r="M57" s="1"/>
      <c r="N57" s="1"/>
      <c r="O57" s="1"/>
      <c r="P57" s="1"/>
    </row>
    <row r="58" spans="2:16" x14ac:dyDescent="0.4">
      <c r="B58" s="1">
        <v>2019</v>
      </c>
      <c r="C58" s="4">
        <f t="shared" si="0"/>
        <v>0.95479999999999998</v>
      </c>
      <c r="D58" s="4">
        <f t="shared" si="1"/>
        <v>0.4768</v>
      </c>
      <c r="E58" s="4">
        <f t="shared" si="2"/>
        <v>0.4768</v>
      </c>
      <c r="F58" s="5">
        <v>0.95479999999999998</v>
      </c>
      <c r="G58" s="5">
        <v>0.4768</v>
      </c>
      <c r="H58" s="5">
        <v>0.4768</v>
      </c>
      <c r="I58" s="1"/>
      <c r="J58" s="1"/>
      <c r="K58" s="1"/>
      <c r="L58" s="1"/>
      <c r="M58" s="1"/>
      <c r="N58" s="1"/>
      <c r="O58" s="1"/>
      <c r="P58" s="1"/>
    </row>
    <row r="59" spans="2:16" x14ac:dyDescent="0.4">
      <c r="B59" s="1">
        <v>2020</v>
      </c>
      <c r="C59" s="4">
        <f t="shared" si="0"/>
        <v>1.3119999999999998</v>
      </c>
      <c r="D59" s="4">
        <f t="shared" si="1"/>
        <v>0.65559999999999996</v>
      </c>
      <c r="E59" s="4">
        <f t="shared" si="2"/>
        <v>0.65559999999999996</v>
      </c>
      <c r="F59" s="5">
        <v>1.3119999999999998</v>
      </c>
      <c r="G59" s="5">
        <v>0.65559999999999996</v>
      </c>
      <c r="H59" s="5">
        <v>0.65559999999999996</v>
      </c>
      <c r="I59" s="1"/>
      <c r="J59" s="1"/>
      <c r="K59" s="1"/>
      <c r="L59" s="1"/>
      <c r="M59" s="1"/>
      <c r="N59" s="1"/>
      <c r="O59" s="1"/>
      <c r="P59" s="1"/>
    </row>
    <row r="60" spans="2:16" x14ac:dyDescent="0.4">
      <c r="B60" s="1">
        <v>2021</v>
      </c>
      <c r="C60" s="4">
        <f t="shared" si="0"/>
        <v>1.4064000000000001</v>
      </c>
      <c r="D60" s="4">
        <f t="shared" si="1"/>
        <v>0.70289999999999997</v>
      </c>
      <c r="E60" s="4">
        <f t="shared" si="2"/>
        <v>0.70289999999999997</v>
      </c>
      <c r="F60" s="5">
        <v>1.4064000000000001</v>
      </c>
      <c r="G60" s="5">
        <v>0.70289999999999997</v>
      </c>
      <c r="H60" s="5">
        <v>0.70289999999999997</v>
      </c>
      <c r="I60" s="1"/>
      <c r="J60" s="1"/>
      <c r="K60" s="1"/>
      <c r="L60" s="1"/>
      <c r="M60" s="1"/>
      <c r="N60" s="1"/>
      <c r="O60" s="1"/>
      <c r="P60" s="1"/>
    </row>
    <row r="61" spans="2:16" x14ac:dyDescent="0.4">
      <c r="B61" s="1">
        <v>2022</v>
      </c>
      <c r="C61" s="4">
        <f t="shared" si="0"/>
        <v>1.8258000000000001</v>
      </c>
      <c r="D61" s="4">
        <f t="shared" si="1"/>
        <v>1.0430999999999999</v>
      </c>
      <c r="E61" s="4">
        <f t="shared" si="2"/>
        <v>0.78210000000000002</v>
      </c>
      <c r="F61" s="5">
        <v>1.8258000000000001</v>
      </c>
      <c r="G61" s="5">
        <v>1.0430999999999999</v>
      </c>
      <c r="H61" s="5">
        <v>0.78210000000000002</v>
      </c>
      <c r="I61" s="1"/>
      <c r="J61" s="1"/>
      <c r="K61" s="1"/>
      <c r="L61" s="1"/>
      <c r="M61" s="1"/>
      <c r="N61" s="1"/>
      <c r="O61" s="1"/>
      <c r="P61" s="1"/>
    </row>
    <row r="62" spans="2:16" x14ac:dyDescent="0.4">
      <c r="B62" s="1">
        <v>2023</v>
      </c>
      <c r="C62" s="4">
        <f t="shared" si="0"/>
        <v>4.3178000000000001</v>
      </c>
      <c r="D62" s="4">
        <f t="shared" si="1"/>
        <v>2.3641000000000001</v>
      </c>
      <c r="E62" s="4">
        <f t="shared" si="2"/>
        <v>1.9531000000000001</v>
      </c>
      <c r="F62" s="5">
        <v>4.3178000000000001</v>
      </c>
      <c r="G62" s="5">
        <v>2.3641000000000001</v>
      </c>
      <c r="H62" s="5">
        <v>1.9531000000000001</v>
      </c>
      <c r="I62" s="1"/>
      <c r="J62" s="1"/>
      <c r="K62" s="1"/>
      <c r="L62" s="1"/>
      <c r="M62" s="1"/>
      <c r="N62" s="1"/>
      <c r="O62" s="1"/>
      <c r="P62" s="1"/>
    </row>
    <row r="63" spans="2:16" x14ac:dyDescent="0.4">
      <c r="B63" s="1">
        <v>2024</v>
      </c>
      <c r="C63" s="4">
        <f t="shared" si="0"/>
        <v>4.6899999999999995</v>
      </c>
      <c r="D63" s="4">
        <f t="shared" si="1"/>
        <v>2.3472</v>
      </c>
      <c r="E63" s="4">
        <f t="shared" si="2"/>
        <v>2.3420000000000001</v>
      </c>
      <c r="F63" s="5">
        <v>4.6899999999999995</v>
      </c>
      <c r="G63" s="5">
        <v>2.3472</v>
      </c>
      <c r="H63" s="5">
        <v>2.3420000000000001</v>
      </c>
      <c r="I63" s="1"/>
      <c r="J63" s="1"/>
      <c r="K63" s="1"/>
      <c r="L63" s="1"/>
      <c r="M63" s="1"/>
      <c r="N63" s="1"/>
      <c r="O63" s="1"/>
      <c r="P63" s="1"/>
    </row>
    <row r="64" spans="2:16" x14ac:dyDescent="0.4">
      <c r="B64" s="1">
        <v>2025</v>
      </c>
      <c r="C64" s="3">
        <f t="shared" si="0"/>
        <v>4.72</v>
      </c>
      <c r="D64" s="3">
        <f t="shared" si="1"/>
        <v>2.36</v>
      </c>
      <c r="E64" s="3">
        <f t="shared" si="2"/>
        <v>2.36</v>
      </c>
      <c r="F64" s="1">
        <v>4.72</v>
      </c>
      <c r="G64" s="1">
        <v>2.36</v>
      </c>
      <c r="H64" s="1">
        <v>2.36</v>
      </c>
      <c r="I64" s="1"/>
      <c r="J64" s="1"/>
      <c r="K64" s="1"/>
      <c r="L64" s="1"/>
      <c r="M64" s="1"/>
      <c r="N64" s="1"/>
      <c r="O64" s="1"/>
      <c r="P64" s="1"/>
    </row>
    <row r="65" spans="2:16" x14ac:dyDescent="0.4">
      <c r="B65" s="1">
        <v>2026</v>
      </c>
      <c r="C65" s="4">
        <f t="shared" si="0"/>
        <v>4.8499999999999996</v>
      </c>
      <c r="D65" s="4">
        <f t="shared" si="1"/>
        <v>2.4249999999999998</v>
      </c>
      <c r="E65" s="4">
        <f t="shared" si="2"/>
        <v>2.4249999999999998</v>
      </c>
      <c r="F65" s="5">
        <v>4.8499999999999996</v>
      </c>
      <c r="G65" s="5">
        <v>2.4249999999999998</v>
      </c>
      <c r="H65" s="5">
        <v>2.4249999999999998</v>
      </c>
      <c r="I65" s="1"/>
      <c r="J65" s="1"/>
      <c r="K65" s="1"/>
      <c r="L65" s="1"/>
      <c r="M65" s="1"/>
      <c r="N65" s="1"/>
      <c r="O65" s="1"/>
      <c r="P65" s="1"/>
    </row>
  </sheetData>
  <mergeCells count="4">
    <mergeCell ref="C2:E2"/>
    <mergeCell ref="F2:J2"/>
    <mergeCell ref="K2:M2"/>
    <mergeCell ref="N2:P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BC40-969D-4F21-92B2-64FC1641A575}">
  <sheetPr>
    <tabColor theme="8" tint="0.59999389629810485"/>
  </sheetPr>
  <dimension ref="B2:Q66"/>
  <sheetViews>
    <sheetView zoomScale="48" zoomScaleNormal="48" workbookViewId="0">
      <pane xSplit="2" ySplit="4" topLeftCell="C5" activePane="bottomRight" state="frozen"/>
      <selection pane="topRight" activeCell="C1" sqref="C1"/>
      <selection pane="bottomLeft" activeCell="A5" sqref="A5"/>
      <selection pane="bottomRight" activeCell="C68" sqref="C68"/>
    </sheetView>
  </sheetViews>
  <sheetFormatPr baseColWidth="10" defaultColWidth="11.15234375" defaultRowHeight="14.5" x14ac:dyDescent="0.4"/>
  <cols>
    <col min="1" max="16384" width="11.15234375" style="2"/>
  </cols>
  <sheetData>
    <row r="2" spans="2:17" x14ac:dyDescent="0.4">
      <c r="B2" s="1"/>
      <c r="C2" s="90" t="s">
        <v>17</v>
      </c>
      <c r="D2" s="91"/>
      <c r="E2" s="92"/>
      <c r="F2" s="103" t="s">
        <v>28</v>
      </c>
      <c r="G2" s="104"/>
      <c r="H2" s="105"/>
      <c r="I2" s="96" t="s">
        <v>29</v>
      </c>
      <c r="J2" s="96"/>
      <c r="K2" s="96"/>
      <c r="L2" s="96"/>
      <c r="M2" s="96"/>
      <c r="N2" s="96"/>
      <c r="O2" s="96"/>
      <c r="P2" s="96"/>
      <c r="Q2" s="96"/>
    </row>
    <row r="3" spans="2:17" x14ac:dyDescent="0.4">
      <c r="B3" s="1"/>
      <c r="C3" s="93"/>
      <c r="D3" s="94"/>
      <c r="E3" s="95"/>
      <c r="F3" s="106"/>
      <c r="G3" s="107"/>
      <c r="H3" s="108"/>
      <c r="I3" s="97" t="s">
        <v>17</v>
      </c>
      <c r="J3" s="98"/>
      <c r="K3" s="99"/>
      <c r="L3" s="100" t="s">
        <v>30</v>
      </c>
      <c r="M3" s="101"/>
      <c r="N3" s="102"/>
      <c r="O3" s="97" t="s">
        <v>31</v>
      </c>
      <c r="P3" s="98"/>
      <c r="Q3" s="99"/>
    </row>
    <row r="4" spans="2:17" s="10" customFormat="1" ht="29" x14ac:dyDescent="0.4">
      <c r="B4" s="50" t="s">
        <v>25</v>
      </c>
      <c r="C4" s="9" t="s">
        <v>17</v>
      </c>
      <c r="D4" s="9" t="s">
        <v>19</v>
      </c>
      <c r="E4" s="9" t="s">
        <v>21</v>
      </c>
      <c r="F4" s="8" t="s">
        <v>17</v>
      </c>
      <c r="G4" s="8" t="s">
        <v>19</v>
      </c>
      <c r="H4" s="8" t="s">
        <v>21</v>
      </c>
      <c r="I4" s="8" t="s">
        <v>17</v>
      </c>
      <c r="J4" s="8" t="s">
        <v>19</v>
      </c>
      <c r="K4" s="8" t="s">
        <v>21</v>
      </c>
      <c r="L4" s="8" t="s">
        <v>17</v>
      </c>
      <c r="M4" s="8" t="s">
        <v>19</v>
      </c>
      <c r="N4" s="8" t="s">
        <v>21</v>
      </c>
      <c r="O4" s="8" t="s">
        <v>17</v>
      </c>
      <c r="P4" s="8" t="s">
        <v>19</v>
      </c>
      <c r="Q4" s="8" t="s">
        <v>21</v>
      </c>
    </row>
    <row r="5" spans="2:17" x14ac:dyDescent="0.4">
      <c r="B5" s="1">
        <v>1965</v>
      </c>
      <c r="C5" s="3"/>
      <c r="D5" s="3"/>
      <c r="E5" s="3"/>
      <c r="F5" s="1"/>
      <c r="G5" s="1"/>
      <c r="H5" s="1"/>
      <c r="I5" s="1"/>
      <c r="J5" s="1"/>
      <c r="K5" s="1"/>
      <c r="L5" s="1"/>
      <c r="M5" s="1"/>
      <c r="N5" s="1"/>
      <c r="O5" s="1"/>
      <c r="P5" s="1"/>
      <c r="Q5" s="1"/>
    </row>
    <row r="6" spans="2:17" x14ac:dyDescent="0.4">
      <c r="B6" s="1">
        <v>1966</v>
      </c>
      <c r="C6" s="3"/>
      <c r="D6" s="3"/>
      <c r="E6" s="3"/>
      <c r="F6" s="1"/>
      <c r="G6" s="1"/>
      <c r="H6" s="1"/>
      <c r="I6" s="1"/>
      <c r="J6" s="1"/>
      <c r="K6" s="1"/>
      <c r="L6" s="1"/>
      <c r="M6" s="1"/>
      <c r="N6" s="1"/>
      <c r="O6" s="1"/>
      <c r="P6" s="1"/>
      <c r="Q6" s="1"/>
    </row>
    <row r="7" spans="2:17" x14ac:dyDescent="0.4">
      <c r="B7" s="1">
        <v>1967</v>
      </c>
      <c r="C7" s="3"/>
      <c r="D7" s="3"/>
      <c r="E7" s="3"/>
      <c r="F7" s="1"/>
      <c r="G7" s="1"/>
      <c r="H7" s="1"/>
      <c r="I7" s="1"/>
      <c r="J7" s="1"/>
      <c r="K7" s="1"/>
      <c r="L7" s="1"/>
      <c r="M7" s="1"/>
      <c r="N7" s="1"/>
      <c r="O7" s="1"/>
      <c r="P7" s="1"/>
      <c r="Q7" s="1"/>
    </row>
    <row r="8" spans="2:17" x14ac:dyDescent="0.4">
      <c r="B8" s="1">
        <v>1968</v>
      </c>
      <c r="C8" s="3"/>
      <c r="D8" s="3"/>
      <c r="E8" s="3"/>
      <c r="F8" s="1"/>
      <c r="G8" s="1"/>
      <c r="H8" s="1"/>
      <c r="I8" s="1"/>
      <c r="J8" s="1"/>
      <c r="K8" s="1"/>
      <c r="L8" s="1"/>
      <c r="M8" s="1"/>
      <c r="N8" s="1"/>
      <c r="O8" s="1"/>
      <c r="P8" s="1"/>
      <c r="Q8" s="1"/>
    </row>
    <row r="9" spans="2:17" x14ac:dyDescent="0.4">
      <c r="B9" s="1">
        <v>1969</v>
      </c>
      <c r="C9" s="3"/>
      <c r="D9" s="3"/>
      <c r="E9" s="3"/>
      <c r="F9" s="1"/>
      <c r="G9" s="1"/>
      <c r="H9" s="1"/>
      <c r="I9" s="1"/>
      <c r="J9" s="1"/>
      <c r="K9" s="1"/>
      <c r="L9" s="1"/>
      <c r="M9" s="1"/>
      <c r="N9" s="1"/>
      <c r="O9" s="1"/>
      <c r="P9" s="1"/>
      <c r="Q9" s="1"/>
    </row>
    <row r="10" spans="2:17" x14ac:dyDescent="0.4">
      <c r="B10" s="1">
        <v>1970</v>
      </c>
      <c r="C10" s="3"/>
      <c r="D10" s="3"/>
      <c r="E10" s="3"/>
      <c r="F10" s="1"/>
      <c r="G10" s="1"/>
      <c r="H10" s="1"/>
      <c r="I10" s="1"/>
      <c r="J10" s="1"/>
      <c r="K10" s="1"/>
      <c r="L10" s="1"/>
      <c r="M10" s="1"/>
      <c r="N10" s="1"/>
      <c r="O10" s="1"/>
      <c r="P10" s="1"/>
      <c r="Q10" s="1"/>
    </row>
    <row r="11" spans="2:17" x14ac:dyDescent="0.4">
      <c r="B11" s="1">
        <v>1971</v>
      </c>
      <c r="C11" s="3"/>
      <c r="D11" s="3"/>
      <c r="E11" s="3"/>
      <c r="F11" s="1"/>
      <c r="G11" s="1"/>
      <c r="H11" s="1"/>
      <c r="I11" s="1"/>
      <c r="J11" s="1"/>
      <c r="K11" s="1"/>
      <c r="L11" s="1"/>
      <c r="M11" s="1"/>
      <c r="N11" s="1"/>
      <c r="O11" s="1"/>
      <c r="P11" s="1"/>
      <c r="Q11" s="1"/>
    </row>
    <row r="12" spans="2:17" x14ac:dyDescent="0.4">
      <c r="B12" s="1">
        <v>1972</v>
      </c>
      <c r="C12" s="3"/>
      <c r="D12" s="3"/>
      <c r="E12" s="3"/>
      <c r="F12" s="1"/>
      <c r="G12" s="1"/>
      <c r="H12" s="1"/>
      <c r="I12" s="1"/>
      <c r="J12" s="1"/>
      <c r="K12" s="1"/>
      <c r="L12" s="1"/>
      <c r="M12" s="1"/>
      <c r="N12" s="1"/>
      <c r="O12" s="1"/>
      <c r="P12" s="1"/>
      <c r="Q12" s="1"/>
    </row>
    <row r="13" spans="2:17" x14ac:dyDescent="0.4">
      <c r="B13" s="1">
        <v>1973</v>
      </c>
      <c r="C13" s="3"/>
      <c r="D13" s="3"/>
      <c r="E13" s="3"/>
      <c r="F13" s="1"/>
      <c r="G13" s="1"/>
      <c r="H13" s="1"/>
      <c r="I13" s="1"/>
      <c r="J13" s="1"/>
      <c r="K13" s="1"/>
      <c r="L13" s="1"/>
      <c r="M13" s="1"/>
      <c r="N13" s="1"/>
      <c r="O13" s="1"/>
      <c r="P13" s="1"/>
      <c r="Q13" s="1"/>
    </row>
    <row r="14" spans="2:17" x14ac:dyDescent="0.4">
      <c r="B14" s="1">
        <v>1974</v>
      </c>
      <c r="C14" s="3"/>
      <c r="D14" s="3"/>
      <c r="E14" s="3"/>
      <c r="F14" s="1"/>
      <c r="G14" s="1"/>
      <c r="H14" s="1"/>
      <c r="I14" s="1"/>
      <c r="J14" s="1"/>
      <c r="K14" s="1"/>
      <c r="L14" s="1"/>
      <c r="M14" s="1"/>
      <c r="N14" s="1"/>
      <c r="O14" s="1"/>
      <c r="P14" s="1"/>
      <c r="Q14" s="1"/>
    </row>
    <row r="15" spans="2:17" x14ac:dyDescent="0.4">
      <c r="B15" s="1">
        <v>1975</v>
      </c>
      <c r="C15" s="3"/>
      <c r="D15" s="3"/>
      <c r="E15" s="3"/>
      <c r="F15" s="1"/>
      <c r="G15" s="1"/>
      <c r="H15" s="1"/>
      <c r="I15" s="1"/>
      <c r="J15" s="1"/>
      <c r="K15" s="1"/>
      <c r="L15" s="1"/>
      <c r="M15" s="1"/>
      <c r="N15" s="1"/>
      <c r="O15" s="1"/>
      <c r="P15" s="1"/>
      <c r="Q15" s="1"/>
    </row>
    <row r="16" spans="2:17" x14ac:dyDescent="0.4">
      <c r="B16" s="1">
        <v>1976</v>
      </c>
      <c r="C16" s="3"/>
      <c r="D16" s="3"/>
      <c r="E16" s="3"/>
      <c r="F16" s="1"/>
      <c r="G16" s="1"/>
      <c r="H16" s="1"/>
      <c r="I16" s="1"/>
      <c r="J16" s="1"/>
      <c r="K16" s="1"/>
      <c r="L16" s="1"/>
      <c r="M16" s="1"/>
      <c r="N16" s="1"/>
      <c r="O16" s="1"/>
      <c r="P16" s="1"/>
      <c r="Q16" s="1"/>
    </row>
    <row r="17" spans="2:17" x14ac:dyDescent="0.4">
      <c r="B17" s="1">
        <v>1977</v>
      </c>
      <c r="C17" s="3"/>
      <c r="D17" s="3"/>
      <c r="E17" s="3"/>
      <c r="F17" s="1"/>
      <c r="G17" s="1"/>
      <c r="H17" s="1"/>
      <c r="I17" s="1"/>
      <c r="J17" s="1"/>
      <c r="K17" s="1"/>
      <c r="L17" s="1"/>
      <c r="M17" s="1"/>
      <c r="N17" s="1"/>
      <c r="O17" s="1"/>
      <c r="P17" s="1"/>
      <c r="Q17" s="1"/>
    </row>
    <row r="18" spans="2:17" x14ac:dyDescent="0.4">
      <c r="B18" s="1">
        <v>1978</v>
      </c>
      <c r="C18" s="3"/>
      <c r="D18" s="3"/>
      <c r="E18" s="3"/>
      <c r="F18" s="1"/>
      <c r="G18" s="1"/>
      <c r="H18" s="1"/>
      <c r="I18" s="1"/>
      <c r="J18" s="1"/>
      <c r="K18" s="1"/>
      <c r="L18" s="1"/>
      <c r="M18" s="1"/>
      <c r="N18" s="1"/>
      <c r="O18" s="1"/>
      <c r="P18" s="1"/>
      <c r="Q18" s="1"/>
    </row>
    <row r="19" spans="2:17" x14ac:dyDescent="0.4">
      <c r="B19" s="1">
        <v>1979</v>
      </c>
      <c r="C19" s="3"/>
      <c r="D19" s="3"/>
      <c r="E19" s="3"/>
      <c r="F19" s="1"/>
      <c r="G19" s="1"/>
      <c r="H19" s="1"/>
      <c r="I19" s="1"/>
      <c r="J19" s="1"/>
      <c r="K19" s="1"/>
      <c r="L19" s="1"/>
      <c r="M19" s="1"/>
      <c r="N19" s="1"/>
      <c r="O19" s="1"/>
      <c r="P19" s="1"/>
      <c r="Q19" s="1"/>
    </row>
    <row r="20" spans="2:17" x14ac:dyDescent="0.4">
      <c r="B20" s="1">
        <v>1980</v>
      </c>
      <c r="C20" s="3"/>
      <c r="D20" s="3"/>
      <c r="E20" s="3"/>
      <c r="F20" s="1"/>
      <c r="G20" s="1"/>
      <c r="H20" s="1"/>
      <c r="I20" s="1"/>
      <c r="J20" s="1"/>
      <c r="K20" s="1"/>
      <c r="L20" s="1"/>
      <c r="M20" s="1"/>
      <c r="N20" s="1"/>
      <c r="O20" s="1"/>
      <c r="P20" s="1"/>
      <c r="Q20" s="1"/>
    </row>
    <row r="21" spans="2:17" x14ac:dyDescent="0.4">
      <c r="B21" s="1">
        <v>1981</v>
      </c>
      <c r="C21" s="3"/>
      <c r="D21" s="3"/>
      <c r="E21" s="3"/>
      <c r="F21" s="1"/>
      <c r="G21" s="1"/>
      <c r="H21" s="1"/>
      <c r="I21" s="1"/>
      <c r="J21" s="1"/>
      <c r="K21" s="1"/>
      <c r="L21" s="1"/>
      <c r="M21" s="1"/>
      <c r="N21" s="1"/>
      <c r="O21" s="1"/>
      <c r="P21" s="1"/>
      <c r="Q21" s="1"/>
    </row>
    <row r="22" spans="2:17" x14ac:dyDescent="0.4">
      <c r="B22" s="1">
        <v>1982</v>
      </c>
      <c r="C22" s="3"/>
      <c r="D22" s="3"/>
      <c r="E22" s="3"/>
      <c r="F22" s="1"/>
      <c r="G22" s="1"/>
      <c r="H22" s="1"/>
      <c r="I22" s="1"/>
      <c r="J22" s="1"/>
      <c r="K22" s="1"/>
      <c r="L22" s="1"/>
      <c r="M22" s="1"/>
      <c r="N22" s="1"/>
      <c r="O22" s="1"/>
      <c r="P22" s="1"/>
      <c r="Q22" s="1"/>
    </row>
    <row r="23" spans="2:17" x14ac:dyDescent="0.4">
      <c r="B23" s="1">
        <v>1983</v>
      </c>
      <c r="C23" s="3"/>
      <c r="D23" s="3"/>
      <c r="E23" s="3"/>
      <c r="F23" s="1"/>
      <c r="G23" s="1"/>
      <c r="H23" s="1"/>
      <c r="I23" s="1"/>
      <c r="J23" s="1"/>
      <c r="K23" s="1"/>
      <c r="L23" s="1"/>
      <c r="M23" s="1"/>
      <c r="N23" s="1"/>
      <c r="O23" s="1"/>
      <c r="P23" s="1"/>
      <c r="Q23" s="1"/>
    </row>
    <row r="24" spans="2:17" x14ac:dyDescent="0.4">
      <c r="B24" s="1">
        <v>1984</v>
      </c>
      <c r="C24" s="3"/>
      <c r="D24" s="3"/>
      <c r="E24" s="3"/>
      <c r="F24" s="1"/>
      <c r="G24" s="1"/>
      <c r="H24" s="1"/>
      <c r="I24" s="1"/>
      <c r="J24" s="1"/>
      <c r="K24" s="1"/>
      <c r="L24" s="1"/>
      <c r="M24" s="1"/>
      <c r="N24" s="1"/>
      <c r="O24" s="1"/>
      <c r="P24" s="1"/>
      <c r="Q24" s="1"/>
    </row>
    <row r="25" spans="2:17" x14ac:dyDescent="0.4">
      <c r="B25" s="1">
        <v>1985</v>
      </c>
      <c r="C25" s="3"/>
      <c r="D25" s="3"/>
      <c r="E25" s="3"/>
      <c r="F25" s="1"/>
      <c r="G25" s="1"/>
      <c r="H25" s="1"/>
      <c r="I25" s="1"/>
      <c r="J25" s="1"/>
      <c r="K25" s="1"/>
      <c r="L25" s="1"/>
      <c r="M25" s="1"/>
      <c r="N25" s="1"/>
      <c r="O25" s="1"/>
      <c r="P25" s="1"/>
      <c r="Q25" s="1"/>
    </row>
    <row r="26" spans="2:17" x14ac:dyDescent="0.4">
      <c r="B26" s="1">
        <v>1986</v>
      </c>
      <c r="C26" s="3"/>
      <c r="D26" s="3"/>
      <c r="E26" s="3"/>
      <c r="F26" s="1"/>
      <c r="G26" s="1"/>
      <c r="H26" s="1"/>
      <c r="I26" s="1"/>
      <c r="J26" s="1"/>
      <c r="K26" s="1"/>
      <c r="L26" s="1"/>
      <c r="M26" s="1"/>
      <c r="N26" s="1"/>
      <c r="O26" s="1"/>
      <c r="P26" s="1"/>
      <c r="Q26" s="1"/>
    </row>
    <row r="27" spans="2:17" x14ac:dyDescent="0.4">
      <c r="B27" s="1">
        <v>1987</v>
      </c>
      <c r="C27" s="3"/>
      <c r="D27" s="3"/>
      <c r="E27" s="3"/>
      <c r="F27" s="1"/>
      <c r="G27" s="1"/>
      <c r="H27" s="1"/>
      <c r="I27" s="1"/>
      <c r="J27" s="1"/>
      <c r="K27" s="1"/>
      <c r="L27" s="1"/>
      <c r="M27" s="1"/>
      <c r="N27" s="1"/>
      <c r="O27" s="1"/>
      <c r="P27" s="1"/>
      <c r="Q27" s="1"/>
    </row>
    <row r="28" spans="2:17" x14ac:dyDescent="0.4">
      <c r="B28" s="1">
        <v>1988</v>
      </c>
      <c r="C28" s="3"/>
      <c r="D28" s="3"/>
      <c r="E28" s="3"/>
      <c r="F28" s="1"/>
      <c r="G28" s="1"/>
      <c r="H28" s="1"/>
      <c r="I28" s="1"/>
      <c r="J28" s="1"/>
      <c r="K28" s="1"/>
      <c r="L28" s="1"/>
      <c r="M28" s="1"/>
      <c r="N28" s="1"/>
      <c r="O28" s="1"/>
      <c r="P28" s="1"/>
      <c r="Q28" s="1"/>
    </row>
    <row r="29" spans="2:17" x14ac:dyDescent="0.4">
      <c r="B29" s="1">
        <v>1989</v>
      </c>
      <c r="C29" s="3"/>
      <c r="D29" s="3"/>
      <c r="E29" s="3"/>
      <c r="F29" s="1"/>
      <c r="G29" s="1"/>
      <c r="H29" s="1"/>
      <c r="I29" s="1"/>
      <c r="J29" s="1"/>
      <c r="K29" s="1"/>
      <c r="L29" s="1"/>
      <c r="M29" s="1"/>
      <c r="N29" s="1"/>
      <c r="O29" s="1"/>
      <c r="P29" s="1"/>
      <c r="Q29" s="1"/>
    </row>
    <row r="30" spans="2:17" x14ac:dyDescent="0.4">
      <c r="B30" s="1">
        <v>1990</v>
      </c>
      <c r="C30" s="3"/>
      <c r="D30" s="3"/>
      <c r="E30" s="3"/>
      <c r="F30" s="1"/>
      <c r="G30" s="1"/>
      <c r="H30" s="1"/>
      <c r="I30" s="1"/>
      <c r="J30" s="1"/>
      <c r="K30" s="1"/>
      <c r="L30" s="1"/>
      <c r="M30" s="1"/>
      <c r="N30" s="1"/>
      <c r="O30" s="1"/>
      <c r="P30" s="1"/>
      <c r="Q30" s="1"/>
    </row>
    <row r="31" spans="2:17" x14ac:dyDescent="0.4">
      <c r="B31" s="1">
        <v>1991</v>
      </c>
      <c r="C31" s="3"/>
      <c r="D31" s="3"/>
      <c r="E31" s="3"/>
      <c r="F31" s="1"/>
      <c r="G31" s="1"/>
      <c r="H31" s="1"/>
      <c r="I31" s="1"/>
      <c r="J31" s="1"/>
      <c r="K31" s="1"/>
      <c r="L31" s="1"/>
      <c r="M31" s="1"/>
      <c r="N31" s="1"/>
      <c r="O31" s="1"/>
      <c r="P31" s="1"/>
      <c r="Q31" s="1"/>
    </row>
    <row r="32" spans="2:17" x14ac:dyDescent="0.4">
      <c r="B32" s="1">
        <v>1992</v>
      </c>
      <c r="C32" s="3"/>
      <c r="D32" s="3"/>
      <c r="E32" s="3"/>
      <c r="F32" s="1"/>
      <c r="G32" s="1"/>
      <c r="H32" s="1"/>
      <c r="I32" s="1"/>
      <c r="J32" s="1"/>
      <c r="K32" s="1"/>
      <c r="L32" s="1"/>
      <c r="M32" s="1"/>
      <c r="N32" s="1"/>
      <c r="O32" s="1"/>
      <c r="P32" s="1"/>
      <c r="Q32" s="1"/>
    </row>
    <row r="33" spans="2:17" x14ac:dyDescent="0.4">
      <c r="B33" s="1">
        <v>1993</v>
      </c>
      <c r="C33" s="3"/>
      <c r="D33" s="3"/>
      <c r="E33" s="3"/>
      <c r="F33" s="1"/>
      <c r="G33" s="1"/>
      <c r="H33" s="1"/>
      <c r="I33" s="1"/>
      <c r="J33" s="1"/>
      <c r="K33" s="1"/>
      <c r="L33" s="1"/>
      <c r="M33" s="1"/>
      <c r="N33" s="1"/>
      <c r="O33" s="1"/>
      <c r="P33" s="1"/>
      <c r="Q33" s="1"/>
    </row>
    <row r="34" spans="2:17" x14ac:dyDescent="0.4">
      <c r="B34" s="1">
        <v>1994</v>
      </c>
      <c r="C34" s="3"/>
      <c r="D34" s="3"/>
      <c r="E34" s="3"/>
      <c r="F34" s="1"/>
      <c r="G34" s="1"/>
      <c r="H34" s="1"/>
      <c r="I34" s="1"/>
      <c r="J34" s="1"/>
      <c r="K34" s="1"/>
      <c r="L34" s="1"/>
      <c r="M34" s="1"/>
      <c r="N34" s="1"/>
      <c r="O34" s="1"/>
      <c r="P34" s="1"/>
      <c r="Q34" s="1"/>
    </row>
    <row r="35" spans="2:17" x14ac:dyDescent="0.4">
      <c r="B35" s="1">
        <v>1995</v>
      </c>
      <c r="C35" s="3"/>
      <c r="D35" s="3"/>
      <c r="E35" s="3"/>
      <c r="F35" s="1"/>
      <c r="G35" s="1"/>
      <c r="H35" s="1"/>
      <c r="I35" s="1"/>
      <c r="J35" s="1"/>
      <c r="K35" s="1"/>
      <c r="L35" s="1"/>
      <c r="M35" s="1"/>
      <c r="N35" s="1"/>
      <c r="O35" s="1"/>
      <c r="P35" s="1"/>
      <c r="Q35" s="1"/>
    </row>
    <row r="36" spans="2:17" x14ac:dyDescent="0.4">
      <c r="B36" s="1">
        <v>1996</v>
      </c>
      <c r="C36" s="3"/>
      <c r="D36" s="3"/>
      <c r="E36" s="3"/>
      <c r="F36" s="1"/>
      <c r="G36" s="1"/>
      <c r="H36" s="1"/>
      <c r="I36" s="1"/>
      <c r="J36" s="1"/>
      <c r="K36" s="1"/>
      <c r="L36" s="1"/>
      <c r="M36" s="1"/>
      <c r="N36" s="1"/>
      <c r="O36" s="1"/>
      <c r="P36" s="1"/>
      <c r="Q36" s="1"/>
    </row>
    <row r="37" spans="2:17" x14ac:dyDescent="0.4">
      <c r="B37" s="1">
        <v>1997</v>
      </c>
      <c r="C37" s="3"/>
      <c r="D37" s="3"/>
      <c r="E37" s="3"/>
      <c r="F37" s="1"/>
      <c r="G37" s="1"/>
      <c r="H37" s="1"/>
      <c r="I37" s="1"/>
      <c r="J37" s="1"/>
      <c r="K37" s="1"/>
      <c r="L37" s="1"/>
      <c r="M37" s="1"/>
      <c r="N37" s="1"/>
      <c r="O37" s="1"/>
      <c r="P37" s="1"/>
      <c r="Q37" s="1"/>
    </row>
    <row r="38" spans="2:17" x14ac:dyDescent="0.4">
      <c r="B38" s="1">
        <v>1998</v>
      </c>
      <c r="C38" s="3"/>
      <c r="D38" s="3"/>
      <c r="E38" s="3"/>
      <c r="F38" s="1"/>
      <c r="G38" s="1"/>
      <c r="H38" s="1"/>
      <c r="I38" s="1"/>
      <c r="J38" s="1"/>
      <c r="K38" s="1"/>
      <c r="L38" s="1"/>
      <c r="M38" s="1"/>
      <c r="N38" s="1"/>
      <c r="O38" s="1"/>
      <c r="P38" s="1"/>
      <c r="Q38" s="1"/>
    </row>
    <row r="39" spans="2:17" x14ac:dyDescent="0.4">
      <c r="B39" s="1">
        <v>1999</v>
      </c>
      <c r="C39" s="3"/>
      <c r="D39" s="3"/>
      <c r="E39" s="3"/>
      <c r="F39" s="1"/>
      <c r="G39" s="1"/>
      <c r="H39" s="1"/>
      <c r="I39" s="1"/>
      <c r="J39" s="1"/>
      <c r="K39" s="1"/>
      <c r="L39" s="1"/>
      <c r="M39" s="1"/>
      <c r="N39" s="1"/>
      <c r="O39" s="1"/>
      <c r="P39" s="1"/>
      <c r="Q39" s="1"/>
    </row>
    <row r="40" spans="2:17" x14ac:dyDescent="0.4">
      <c r="B40" s="1">
        <v>2000</v>
      </c>
      <c r="C40" s="3"/>
      <c r="D40" s="3"/>
      <c r="E40" s="3"/>
      <c r="F40" s="1"/>
      <c r="G40" s="1"/>
      <c r="H40" s="1"/>
      <c r="I40" s="1"/>
      <c r="J40" s="1"/>
      <c r="K40" s="1"/>
      <c r="L40" s="1"/>
      <c r="M40" s="1"/>
      <c r="N40" s="1"/>
      <c r="O40" s="1"/>
      <c r="P40" s="1"/>
      <c r="Q40" s="1"/>
    </row>
    <row r="41" spans="2:17" x14ac:dyDescent="0.4">
      <c r="B41" s="1">
        <v>2001</v>
      </c>
      <c r="C41" s="3"/>
      <c r="D41" s="3"/>
      <c r="E41" s="3"/>
      <c r="F41" s="1"/>
      <c r="G41" s="1"/>
      <c r="H41" s="1"/>
      <c r="I41" s="1"/>
      <c r="J41" s="1"/>
      <c r="K41" s="1"/>
      <c r="L41" s="1"/>
      <c r="M41" s="1"/>
      <c r="N41" s="1"/>
      <c r="O41" s="1"/>
      <c r="P41" s="1"/>
      <c r="Q41" s="1"/>
    </row>
    <row r="42" spans="2:17" x14ac:dyDescent="0.4">
      <c r="B42" s="1">
        <v>2002</v>
      </c>
      <c r="C42" s="3"/>
      <c r="D42" s="3"/>
      <c r="E42" s="3"/>
      <c r="F42" s="1"/>
      <c r="G42" s="1"/>
      <c r="H42" s="1"/>
      <c r="I42" s="1"/>
      <c r="J42" s="1"/>
      <c r="K42" s="1"/>
      <c r="L42" s="1"/>
      <c r="M42" s="1"/>
      <c r="N42" s="1"/>
      <c r="O42" s="1"/>
      <c r="P42" s="1"/>
      <c r="Q42" s="1"/>
    </row>
    <row r="43" spans="2:17" x14ac:dyDescent="0.4">
      <c r="B43" s="1">
        <v>2003</v>
      </c>
      <c r="C43" s="3"/>
      <c r="D43" s="3"/>
      <c r="E43" s="3"/>
      <c r="F43" s="1"/>
      <c r="G43" s="1"/>
      <c r="H43" s="1"/>
      <c r="I43" s="1"/>
      <c r="J43" s="1"/>
      <c r="K43" s="1"/>
      <c r="L43" s="1"/>
      <c r="M43" s="1"/>
      <c r="N43" s="1"/>
      <c r="O43" s="1"/>
      <c r="P43" s="1"/>
      <c r="Q43" s="1"/>
    </row>
    <row r="44" spans="2:17" x14ac:dyDescent="0.4">
      <c r="B44" s="1">
        <v>2004</v>
      </c>
      <c r="C44" s="3"/>
      <c r="D44" s="3"/>
      <c r="E44" s="3"/>
      <c r="F44" s="1"/>
      <c r="G44" s="1"/>
      <c r="H44" s="1"/>
      <c r="I44" s="1"/>
      <c r="J44" s="1"/>
      <c r="K44" s="1"/>
      <c r="L44" s="1"/>
      <c r="M44" s="1"/>
      <c r="N44" s="1"/>
      <c r="O44" s="1"/>
      <c r="P44" s="1"/>
      <c r="Q44" s="1"/>
    </row>
    <row r="45" spans="2:17" x14ac:dyDescent="0.4">
      <c r="B45" s="1">
        <v>2005</v>
      </c>
      <c r="C45" s="4">
        <f>F45+I45</f>
        <v>13.1242</v>
      </c>
      <c r="D45" s="4">
        <f>G45+J45</f>
        <v>3.5329999999999999</v>
      </c>
      <c r="E45" s="4">
        <f>H45+K45</f>
        <v>9.5912000000000006</v>
      </c>
      <c r="F45" s="5">
        <v>12.14</v>
      </c>
      <c r="G45" s="5">
        <v>3.5329999999999999</v>
      </c>
      <c r="H45" s="5">
        <f>F45-G45</f>
        <v>8.6070000000000011</v>
      </c>
      <c r="I45" s="5">
        <f>L45+O45</f>
        <v>0.98419999999999996</v>
      </c>
      <c r="J45" s="5"/>
      <c r="K45" s="5">
        <f>N45+Q45</f>
        <v>0.98419999999999996</v>
      </c>
      <c r="L45" s="5">
        <v>0.8105</v>
      </c>
      <c r="M45" s="5"/>
      <c r="N45" s="5">
        <f>L45</f>
        <v>0.8105</v>
      </c>
      <c r="O45" s="5">
        <v>0.17369999999999999</v>
      </c>
      <c r="P45" s="5"/>
      <c r="Q45" s="5">
        <f>O45</f>
        <v>0.17369999999999999</v>
      </c>
    </row>
    <row r="46" spans="2:17" x14ac:dyDescent="0.4">
      <c r="B46" s="1">
        <v>2006</v>
      </c>
      <c r="C46" s="4">
        <f t="shared" ref="C46:C66" si="0">F46+I46</f>
        <v>15.004799999999999</v>
      </c>
      <c r="D46" s="4">
        <f t="shared" ref="D46:D66" si="1">G46+J46</f>
        <v>4.0170000000000003</v>
      </c>
      <c r="E46" s="4">
        <f t="shared" ref="E46:E66" si="2">H46+K46</f>
        <v>10.9878</v>
      </c>
      <c r="F46" s="5">
        <v>13.805</v>
      </c>
      <c r="G46" s="5">
        <v>4.0170000000000003</v>
      </c>
      <c r="H46" s="5">
        <f t="shared" ref="H46:H64" si="3">F46-G46</f>
        <v>9.7880000000000003</v>
      </c>
      <c r="I46" s="5">
        <f t="shared" ref="I46:I66" si="4">L46+O46</f>
        <v>1.1998000000000002</v>
      </c>
      <c r="J46" s="5"/>
      <c r="K46" s="5">
        <f t="shared" ref="K46:K66" si="5">N46+Q46</f>
        <v>1.1998000000000002</v>
      </c>
      <c r="L46" s="5">
        <v>1.0152000000000001</v>
      </c>
      <c r="M46" s="5"/>
      <c r="N46" s="5">
        <f t="shared" ref="N46:N48" si="6">L46</f>
        <v>1.0152000000000001</v>
      </c>
      <c r="O46" s="5">
        <v>0.18459999999999999</v>
      </c>
      <c r="P46" s="5"/>
      <c r="Q46" s="5">
        <f t="shared" ref="Q46:Q63" si="7">O46</f>
        <v>0.18459999999999999</v>
      </c>
    </row>
    <row r="47" spans="2:17" x14ac:dyDescent="0.4">
      <c r="B47" s="1">
        <v>2007</v>
      </c>
      <c r="C47" s="4">
        <f>F47+I47</f>
        <v>14.824299999999999</v>
      </c>
      <c r="D47" s="4">
        <f t="shared" si="1"/>
        <v>4.3330000000000002</v>
      </c>
      <c r="E47" s="4">
        <f t="shared" si="2"/>
        <v>10.491299999999999</v>
      </c>
      <c r="F47" s="5">
        <v>13.632</v>
      </c>
      <c r="G47" s="5">
        <v>4.3330000000000002</v>
      </c>
      <c r="H47" s="5">
        <f>F47-G47</f>
        <v>9.2989999999999995</v>
      </c>
      <c r="I47" s="5">
        <f t="shared" si="4"/>
        <v>1.1922999999999999</v>
      </c>
      <c r="J47" s="5"/>
      <c r="K47" s="5">
        <f t="shared" si="5"/>
        <v>1.1922999999999999</v>
      </c>
      <c r="L47" s="5">
        <v>1.0228999999999999</v>
      </c>
      <c r="M47" s="5"/>
      <c r="N47" s="5">
        <f t="shared" si="6"/>
        <v>1.0228999999999999</v>
      </c>
      <c r="O47" s="5">
        <v>0.1694</v>
      </c>
      <c r="P47" s="5"/>
      <c r="Q47" s="5">
        <f t="shared" si="7"/>
        <v>0.1694</v>
      </c>
    </row>
    <row r="48" spans="2:17" x14ac:dyDescent="0.4">
      <c r="B48" s="1">
        <v>2008</v>
      </c>
      <c r="C48" s="4">
        <f t="shared" si="0"/>
        <v>14.669</v>
      </c>
      <c r="D48" s="4">
        <f t="shared" si="1"/>
        <v>3.8889999999999998</v>
      </c>
      <c r="E48" s="4">
        <f t="shared" si="2"/>
        <v>10.780000000000001</v>
      </c>
      <c r="F48" s="5">
        <v>13.324</v>
      </c>
      <c r="G48" s="5">
        <v>3.8889999999999998</v>
      </c>
      <c r="H48" s="5">
        <f t="shared" si="3"/>
        <v>9.4350000000000005</v>
      </c>
      <c r="I48" s="5">
        <f t="shared" si="4"/>
        <v>1.345</v>
      </c>
      <c r="J48" s="5"/>
      <c r="K48" s="5">
        <f t="shared" si="5"/>
        <v>1.345</v>
      </c>
      <c r="L48" s="5">
        <v>1.1576</v>
      </c>
      <c r="M48" s="5"/>
      <c r="N48" s="5">
        <f t="shared" si="6"/>
        <v>1.1576</v>
      </c>
      <c r="O48" s="5">
        <v>0.18740000000000001</v>
      </c>
      <c r="P48" s="5"/>
      <c r="Q48" s="5">
        <f t="shared" si="7"/>
        <v>0.18740000000000001</v>
      </c>
    </row>
    <row r="49" spans="2:17" x14ac:dyDescent="0.4">
      <c r="B49" s="1">
        <v>2009</v>
      </c>
      <c r="C49" s="4">
        <f t="shared" si="0"/>
        <v>14.9779</v>
      </c>
      <c r="D49" s="4">
        <f t="shared" si="1"/>
        <v>3.647977</v>
      </c>
      <c r="E49" s="4">
        <f t="shared" si="2"/>
        <v>11.329923000000001</v>
      </c>
      <c r="F49" s="5">
        <v>13.573</v>
      </c>
      <c r="G49" s="5">
        <v>3.5150000000000001</v>
      </c>
      <c r="H49" s="5">
        <f t="shared" si="3"/>
        <v>10.058</v>
      </c>
      <c r="I49" s="5">
        <f t="shared" si="4"/>
        <v>1.4049</v>
      </c>
      <c r="J49" s="5">
        <f>M49</f>
        <v>0.13297699999999998</v>
      </c>
      <c r="K49" s="5">
        <f t="shared" si="5"/>
        <v>1.2719230000000001</v>
      </c>
      <c r="L49" s="5">
        <v>1.2101</v>
      </c>
      <c r="M49" s="5">
        <f>13%*L47</f>
        <v>0.13297699999999998</v>
      </c>
      <c r="N49" s="5">
        <f>L49-M49</f>
        <v>1.0771230000000001</v>
      </c>
      <c r="O49" s="5">
        <v>0.1948</v>
      </c>
      <c r="P49" s="5"/>
      <c r="Q49" s="5">
        <f t="shared" si="7"/>
        <v>0.1948</v>
      </c>
    </row>
    <row r="50" spans="2:17" x14ac:dyDescent="0.4">
      <c r="B50" s="1">
        <v>2010</v>
      </c>
      <c r="C50" s="4">
        <f t="shared" si="0"/>
        <v>15.197900000000001</v>
      </c>
      <c r="D50" s="4">
        <f t="shared" si="1"/>
        <v>3.3970639999999999</v>
      </c>
      <c r="E50" s="4">
        <f t="shared" si="2"/>
        <v>11.800836</v>
      </c>
      <c r="F50" s="5">
        <v>13.699</v>
      </c>
      <c r="G50" s="5">
        <v>3.2349999999999999</v>
      </c>
      <c r="H50" s="5">
        <f t="shared" si="3"/>
        <v>10.464</v>
      </c>
      <c r="I50" s="5">
        <f t="shared" si="4"/>
        <v>1.4988999999999999</v>
      </c>
      <c r="J50" s="5">
        <f t="shared" ref="J50:J66" si="8">M50</f>
        <v>0.16206400000000001</v>
      </c>
      <c r="K50" s="5">
        <f t="shared" si="5"/>
        <v>1.3368359999999999</v>
      </c>
      <c r="L50" s="5">
        <v>1.2907999999999999</v>
      </c>
      <c r="M50" s="5">
        <f>14%*L48</f>
        <v>0.16206400000000001</v>
      </c>
      <c r="N50" s="5">
        <f t="shared" ref="N50:N52" si="9">L50-M50</f>
        <v>1.128736</v>
      </c>
      <c r="O50" s="5">
        <v>0.20810000000000001</v>
      </c>
      <c r="P50" s="5"/>
      <c r="Q50" s="5">
        <f t="shared" si="7"/>
        <v>0.20810000000000001</v>
      </c>
    </row>
    <row r="51" spans="2:17" x14ac:dyDescent="0.4">
      <c r="B51" s="1">
        <v>2011</v>
      </c>
      <c r="C51" s="4">
        <f t="shared" si="0"/>
        <v>15.0002</v>
      </c>
      <c r="D51" s="4">
        <f t="shared" si="1"/>
        <v>5.0365150000000005</v>
      </c>
      <c r="E51" s="4">
        <f t="shared" si="2"/>
        <v>9.9636849999999999</v>
      </c>
      <c r="F51" s="5">
        <v>13.339</v>
      </c>
      <c r="G51" s="5">
        <v>4.8550000000000004</v>
      </c>
      <c r="H51" s="5">
        <f t="shared" si="3"/>
        <v>8.484</v>
      </c>
      <c r="I51" s="5">
        <f t="shared" si="4"/>
        <v>1.6612</v>
      </c>
      <c r="J51" s="5">
        <f t="shared" si="8"/>
        <v>0.18151499999999998</v>
      </c>
      <c r="K51" s="5">
        <f t="shared" si="5"/>
        <v>1.4796849999999999</v>
      </c>
      <c r="L51" s="5">
        <v>1.4257</v>
      </c>
      <c r="M51" s="5">
        <f>15%*L49</f>
        <v>0.18151499999999998</v>
      </c>
      <c r="N51" s="5">
        <f t="shared" si="9"/>
        <v>1.2441849999999999</v>
      </c>
      <c r="O51" s="5">
        <v>0.23549999999999999</v>
      </c>
      <c r="P51" s="5"/>
      <c r="Q51" s="5">
        <f t="shared" si="7"/>
        <v>0.23549999999999999</v>
      </c>
    </row>
    <row r="52" spans="2:17" x14ac:dyDescent="0.4">
      <c r="B52" s="1">
        <v>2012</v>
      </c>
      <c r="C52" s="4">
        <f t="shared" si="0"/>
        <v>15.0688</v>
      </c>
      <c r="D52" s="4">
        <f t="shared" si="1"/>
        <v>5.4188600000000005</v>
      </c>
      <c r="E52" s="4">
        <f t="shared" si="2"/>
        <v>9.6499400000000009</v>
      </c>
      <c r="F52" s="5">
        <v>13.292</v>
      </c>
      <c r="G52" s="5">
        <v>4.8380000000000001</v>
      </c>
      <c r="H52" s="5">
        <f t="shared" si="3"/>
        <v>8.4540000000000006</v>
      </c>
      <c r="I52" s="5">
        <f t="shared" si="4"/>
        <v>1.7768000000000002</v>
      </c>
      <c r="J52" s="5">
        <f t="shared" si="8"/>
        <v>0.58086000000000004</v>
      </c>
      <c r="K52" s="5">
        <f t="shared" si="5"/>
        <v>1.19594</v>
      </c>
      <c r="L52" s="5">
        <v>1.5335000000000001</v>
      </c>
      <c r="M52" s="5">
        <f>45%*L50</f>
        <v>0.58086000000000004</v>
      </c>
      <c r="N52" s="5">
        <f t="shared" si="9"/>
        <v>0.95264000000000004</v>
      </c>
      <c r="O52" s="5">
        <v>0.24329999999999999</v>
      </c>
      <c r="P52" s="5"/>
      <c r="Q52" s="5">
        <f t="shared" si="7"/>
        <v>0.24329999999999999</v>
      </c>
    </row>
    <row r="53" spans="2:17" x14ac:dyDescent="0.4">
      <c r="B53" s="1">
        <v>2013</v>
      </c>
      <c r="C53" s="4">
        <f t="shared" si="0"/>
        <v>15.615300000000001</v>
      </c>
      <c r="D53" s="4">
        <f t="shared" si="1"/>
        <v>5.9474750000000007</v>
      </c>
      <c r="E53" s="4">
        <f t="shared" si="2"/>
        <v>9.6678250000000006</v>
      </c>
      <c r="F53" s="5">
        <v>13.662000000000001</v>
      </c>
      <c r="G53" s="5">
        <v>4.6820000000000004</v>
      </c>
      <c r="H53" s="5">
        <f t="shared" si="3"/>
        <v>8.98</v>
      </c>
      <c r="I53" s="5">
        <f t="shared" si="4"/>
        <v>1.9533</v>
      </c>
      <c r="J53" s="5">
        <f t="shared" si="8"/>
        <v>1.2654749999999999</v>
      </c>
      <c r="K53" s="5">
        <f t="shared" si="5"/>
        <v>0.68782500000000013</v>
      </c>
      <c r="L53" s="5">
        <v>1.6873</v>
      </c>
      <c r="M53" s="5">
        <f>75%*L53</f>
        <v>1.2654749999999999</v>
      </c>
      <c r="N53" s="5">
        <f>L53-M53</f>
        <v>0.42182500000000012</v>
      </c>
      <c r="O53" s="5">
        <v>0.26600000000000001</v>
      </c>
      <c r="P53" s="5"/>
      <c r="Q53" s="5">
        <f t="shared" si="7"/>
        <v>0.26600000000000001</v>
      </c>
    </row>
    <row r="54" spans="2:17" x14ac:dyDescent="0.4">
      <c r="B54" s="1">
        <v>2014</v>
      </c>
      <c r="C54" s="4">
        <f t="shared" si="0"/>
        <v>15.914300000000001</v>
      </c>
      <c r="D54" s="4">
        <f t="shared" si="1"/>
        <v>6.2041000000000004</v>
      </c>
      <c r="E54" s="4">
        <f t="shared" si="2"/>
        <v>9.7102000000000004</v>
      </c>
      <c r="F54" s="5">
        <v>13.849</v>
      </c>
      <c r="G54" s="5">
        <v>4.4260000000000002</v>
      </c>
      <c r="H54" s="5">
        <f t="shared" si="3"/>
        <v>9.423</v>
      </c>
      <c r="I54" s="5">
        <f>L54+O54</f>
        <v>2.0653000000000001</v>
      </c>
      <c r="J54" s="5">
        <f>M54</f>
        <v>1.7781</v>
      </c>
      <c r="K54" s="5">
        <f>N54+Q54</f>
        <v>0.28720000000000001</v>
      </c>
      <c r="L54" s="5">
        <v>1.7781</v>
      </c>
      <c r="M54" s="5">
        <f>L54</f>
        <v>1.7781</v>
      </c>
      <c r="N54" s="5"/>
      <c r="O54" s="5">
        <v>0.28720000000000001</v>
      </c>
      <c r="P54" s="5"/>
      <c r="Q54" s="5">
        <f t="shared" si="7"/>
        <v>0.28720000000000001</v>
      </c>
    </row>
    <row r="55" spans="2:17" x14ac:dyDescent="0.4">
      <c r="B55" s="1">
        <v>2015</v>
      </c>
      <c r="C55" s="4">
        <f t="shared" si="0"/>
        <v>16.1204</v>
      </c>
      <c r="D55" s="4">
        <f t="shared" si="1"/>
        <v>6.8908000000000005</v>
      </c>
      <c r="E55" s="4">
        <f t="shared" si="2"/>
        <v>9.2295999999999996</v>
      </c>
      <c r="F55" s="5">
        <v>13.91</v>
      </c>
      <c r="G55" s="5">
        <v>4.9770000000000003</v>
      </c>
      <c r="H55" s="5">
        <f t="shared" si="3"/>
        <v>8.9329999999999998</v>
      </c>
      <c r="I55" s="5">
        <f t="shared" si="4"/>
        <v>2.2103999999999999</v>
      </c>
      <c r="J55" s="5">
        <f t="shared" si="8"/>
        <v>1.9137999999999999</v>
      </c>
      <c r="K55" s="5">
        <f t="shared" si="5"/>
        <v>0.29659999999999997</v>
      </c>
      <c r="L55" s="5">
        <v>1.9137999999999999</v>
      </c>
      <c r="M55" s="5">
        <f t="shared" ref="M55:M63" si="10">L55</f>
        <v>1.9137999999999999</v>
      </c>
      <c r="N55" s="5"/>
      <c r="O55" s="5">
        <v>0.29659999999999997</v>
      </c>
      <c r="P55" s="5"/>
      <c r="Q55" s="5">
        <f t="shared" si="7"/>
        <v>0.29659999999999997</v>
      </c>
    </row>
    <row r="56" spans="2:17" x14ac:dyDescent="0.4">
      <c r="B56" s="1">
        <v>2016</v>
      </c>
      <c r="C56" s="4">
        <f t="shared" si="0"/>
        <v>16.258800000000001</v>
      </c>
      <c r="D56" s="4">
        <f t="shared" si="1"/>
        <v>7.423</v>
      </c>
      <c r="E56" s="4">
        <f t="shared" si="2"/>
        <v>8.8358000000000008</v>
      </c>
      <c r="F56" s="5">
        <v>13.97</v>
      </c>
      <c r="G56" s="5">
        <v>5.4340000000000002</v>
      </c>
      <c r="H56" s="5">
        <f t="shared" si="3"/>
        <v>8.5360000000000014</v>
      </c>
      <c r="I56" s="5">
        <f t="shared" si="4"/>
        <v>2.2888000000000002</v>
      </c>
      <c r="J56" s="5">
        <f t="shared" si="8"/>
        <v>1.9890000000000001</v>
      </c>
      <c r="K56" s="5">
        <f t="shared" si="5"/>
        <v>0.29980000000000001</v>
      </c>
      <c r="L56" s="5">
        <v>1.9890000000000001</v>
      </c>
      <c r="M56" s="5">
        <f t="shared" si="10"/>
        <v>1.9890000000000001</v>
      </c>
      <c r="N56" s="5"/>
      <c r="O56" s="5">
        <v>0.29980000000000001</v>
      </c>
      <c r="P56" s="5"/>
      <c r="Q56" s="5">
        <f t="shared" si="7"/>
        <v>0.29980000000000001</v>
      </c>
    </row>
    <row r="57" spans="2:17" x14ac:dyDescent="0.4">
      <c r="B57" s="1">
        <v>2017</v>
      </c>
      <c r="C57" s="4">
        <f t="shared" si="0"/>
        <v>17.0153</v>
      </c>
      <c r="D57" s="4">
        <f t="shared" si="1"/>
        <v>9.0865000000000009</v>
      </c>
      <c r="E57" s="4">
        <f t="shared" si="2"/>
        <v>7.9287999999999998</v>
      </c>
      <c r="F57" s="5">
        <v>14.593</v>
      </c>
      <c r="G57" s="5">
        <v>6.9610000000000003</v>
      </c>
      <c r="H57" s="5">
        <f t="shared" si="3"/>
        <v>7.6319999999999997</v>
      </c>
      <c r="I57" s="5">
        <f t="shared" si="4"/>
        <v>2.4223000000000003</v>
      </c>
      <c r="J57" s="5">
        <f t="shared" si="8"/>
        <v>2.1255000000000002</v>
      </c>
      <c r="K57" s="5">
        <f t="shared" si="5"/>
        <v>0.29680000000000001</v>
      </c>
      <c r="L57" s="5">
        <v>2.1255000000000002</v>
      </c>
      <c r="M57" s="5">
        <f t="shared" si="10"/>
        <v>2.1255000000000002</v>
      </c>
      <c r="N57" s="5"/>
      <c r="O57" s="5">
        <v>0.29680000000000001</v>
      </c>
      <c r="P57" s="5"/>
      <c r="Q57" s="5">
        <f t="shared" si="7"/>
        <v>0.29680000000000001</v>
      </c>
    </row>
    <row r="58" spans="2:17" x14ac:dyDescent="0.4">
      <c r="B58" s="1">
        <v>2018</v>
      </c>
      <c r="C58" s="4">
        <f t="shared" si="0"/>
        <v>16.827100000000002</v>
      </c>
      <c r="D58" s="4">
        <f t="shared" si="1"/>
        <v>9.2725000000000009</v>
      </c>
      <c r="E58" s="4">
        <f t="shared" si="2"/>
        <v>7.5545999999999989</v>
      </c>
      <c r="F58" s="5">
        <v>14.228</v>
      </c>
      <c r="G58" s="5">
        <v>6.9720000000000004</v>
      </c>
      <c r="H58" s="5">
        <f t="shared" si="3"/>
        <v>7.2559999999999993</v>
      </c>
      <c r="I58" s="5">
        <f t="shared" si="4"/>
        <v>2.5991</v>
      </c>
      <c r="J58" s="5">
        <f t="shared" si="8"/>
        <v>2.3005</v>
      </c>
      <c r="K58" s="5">
        <f t="shared" si="5"/>
        <v>0.29859999999999998</v>
      </c>
      <c r="L58" s="5">
        <v>2.3005</v>
      </c>
      <c r="M58" s="5">
        <f t="shared" si="10"/>
        <v>2.3005</v>
      </c>
      <c r="N58" s="5"/>
      <c r="O58" s="5">
        <v>0.29859999999999998</v>
      </c>
      <c r="P58" s="5"/>
      <c r="Q58" s="5">
        <f t="shared" si="7"/>
        <v>0.29859999999999998</v>
      </c>
    </row>
    <row r="59" spans="2:17" x14ac:dyDescent="0.4">
      <c r="B59" s="1">
        <v>2019</v>
      </c>
      <c r="C59" s="4">
        <f t="shared" si="0"/>
        <v>16.321400000000001</v>
      </c>
      <c r="D59" s="4">
        <f t="shared" si="1"/>
        <v>8.7733999999999988</v>
      </c>
      <c r="E59" s="4">
        <f t="shared" si="2"/>
        <v>7.548</v>
      </c>
      <c r="F59" s="5">
        <v>13.641999999999999</v>
      </c>
      <c r="G59" s="5">
        <v>6.3849999999999998</v>
      </c>
      <c r="H59" s="5">
        <f t="shared" si="3"/>
        <v>7.2569999999999997</v>
      </c>
      <c r="I59" s="5">
        <f t="shared" si="4"/>
        <v>2.6793999999999998</v>
      </c>
      <c r="J59" s="5">
        <f>M59</f>
        <v>2.3883999999999999</v>
      </c>
      <c r="K59" s="5">
        <f t="shared" si="5"/>
        <v>0.29099999999999998</v>
      </c>
      <c r="L59" s="5">
        <v>2.3883999999999999</v>
      </c>
      <c r="M59" s="5">
        <f t="shared" si="10"/>
        <v>2.3883999999999999</v>
      </c>
      <c r="N59" s="5"/>
      <c r="O59" s="5">
        <v>0.29099999999999998</v>
      </c>
      <c r="P59" s="5"/>
      <c r="Q59" s="5">
        <f t="shared" si="7"/>
        <v>0.29099999999999998</v>
      </c>
    </row>
    <row r="60" spans="2:17" x14ac:dyDescent="0.4">
      <c r="B60" s="1">
        <v>2020</v>
      </c>
      <c r="C60" s="4">
        <f t="shared" si="0"/>
        <v>16.912800000000001</v>
      </c>
      <c r="D60" s="4">
        <f t="shared" si="1"/>
        <v>12.724699999999999</v>
      </c>
      <c r="E60" s="4">
        <f t="shared" si="2"/>
        <v>4.1881000000000013</v>
      </c>
      <c r="F60" s="5">
        <v>13.996</v>
      </c>
      <c r="G60" s="5">
        <v>10.145</v>
      </c>
      <c r="H60" s="5">
        <f t="shared" si="3"/>
        <v>3.8510000000000009</v>
      </c>
      <c r="I60" s="5">
        <f t="shared" si="4"/>
        <v>2.9167999999999998</v>
      </c>
      <c r="J60" s="5">
        <f t="shared" si="8"/>
        <v>2.5796999999999999</v>
      </c>
      <c r="K60" s="5">
        <f t="shared" si="5"/>
        <v>0.33710000000000001</v>
      </c>
      <c r="L60" s="5">
        <v>2.5796999999999999</v>
      </c>
      <c r="M60" s="5">
        <f t="shared" si="10"/>
        <v>2.5796999999999999</v>
      </c>
      <c r="N60" s="5"/>
      <c r="O60" s="5">
        <v>0.33710000000000001</v>
      </c>
      <c r="P60" s="5"/>
      <c r="Q60" s="5">
        <f t="shared" si="7"/>
        <v>0.33710000000000001</v>
      </c>
    </row>
    <row r="61" spans="2:17" x14ac:dyDescent="0.4">
      <c r="B61" s="1">
        <v>2021</v>
      </c>
      <c r="C61" s="4">
        <f t="shared" si="0"/>
        <v>17.241900000000001</v>
      </c>
      <c r="D61" s="4">
        <f t="shared" si="1"/>
        <v>12.6859</v>
      </c>
      <c r="E61" s="4">
        <f t="shared" si="2"/>
        <v>4.5560000000000009</v>
      </c>
      <c r="F61" s="5">
        <v>14.117000000000001</v>
      </c>
      <c r="G61" s="5">
        <v>9.8819999999999997</v>
      </c>
      <c r="H61" s="5">
        <f t="shared" si="3"/>
        <v>4.2350000000000012</v>
      </c>
      <c r="I61" s="5">
        <f t="shared" si="4"/>
        <v>3.1249000000000002</v>
      </c>
      <c r="J61" s="5">
        <f t="shared" si="8"/>
        <v>2.8039000000000001</v>
      </c>
      <c r="K61" s="5">
        <f t="shared" si="5"/>
        <v>0.32100000000000001</v>
      </c>
      <c r="L61" s="5">
        <v>2.8039000000000001</v>
      </c>
      <c r="M61" s="5">
        <f t="shared" si="10"/>
        <v>2.8039000000000001</v>
      </c>
      <c r="N61" s="5"/>
      <c r="O61" s="5">
        <v>0.32100000000000001</v>
      </c>
      <c r="P61" s="5"/>
      <c r="Q61" s="5">
        <f t="shared" si="7"/>
        <v>0.32100000000000001</v>
      </c>
    </row>
    <row r="62" spans="2:17" x14ac:dyDescent="0.4">
      <c r="B62" s="1">
        <v>2022</v>
      </c>
      <c r="C62" s="4">
        <f t="shared" si="0"/>
        <v>17.8413</v>
      </c>
      <c r="D62" s="4">
        <f t="shared" si="1"/>
        <v>13.0114</v>
      </c>
      <c r="E62" s="4">
        <f t="shared" si="2"/>
        <v>4.8298999999999985</v>
      </c>
      <c r="F62" s="5">
        <v>14.282999999999999</v>
      </c>
      <c r="G62" s="5">
        <v>9.8320000000000007</v>
      </c>
      <c r="H62" s="5">
        <f t="shared" si="3"/>
        <v>4.4509999999999987</v>
      </c>
      <c r="I62" s="5">
        <f t="shared" si="4"/>
        <v>3.5583</v>
      </c>
      <c r="J62" s="5">
        <f t="shared" si="8"/>
        <v>3.1793999999999998</v>
      </c>
      <c r="K62" s="5">
        <f t="shared" si="5"/>
        <v>0.37890000000000001</v>
      </c>
      <c r="L62" s="5">
        <v>3.1793999999999998</v>
      </c>
      <c r="M62" s="5">
        <f t="shared" si="10"/>
        <v>3.1793999999999998</v>
      </c>
      <c r="N62" s="5"/>
      <c r="O62" s="5">
        <v>0.37890000000000001</v>
      </c>
      <c r="P62" s="5"/>
      <c r="Q62" s="5">
        <f t="shared" si="7"/>
        <v>0.37890000000000001</v>
      </c>
    </row>
    <row r="63" spans="2:17" x14ac:dyDescent="0.4">
      <c r="B63" s="1">
        <v>2023</v>
      </c>
      <c r="C63" s="4">
        <f t="shared" si="0"/>
        <v>20.4023</v>
      </c>
      <c r="D63" s="4">
        <f t="shared" si="1"/>
        <v>15.114999999999998</v>
      </c>
      <c r="E63" s="4">
        <f t="shared" si="2"/>
        <v>5.287300000000001</v>
      </c>
      <c r="F63" s="5">
        <v>16.468</v>
      </c>
      <c r="G63" s="5">
        <v>11.590999999999999</v>
      </c>
      <c r="H63" s="5">
        <f t="shared" si="3"/>
        <v>4.8770000000000007</v>
      </c>
      <c r="I63" s="5">
        <f t="shared" si="4"/>
        <v>3.9342999999999999</v>
      </c>
      <c r="J63" s="5">
        <f t="shared" si="8"/>
        <v>3.524</v>
      </c>
      <c r="K63" s="5">
        <f t="shared" si="5"/>
        <v>0.4103</v>
      </c>
      <c r="L63" s="5">
        <v>3.524</v>
      </c>
      <c r="M63" s="5">
        <f t="shared" si="10"/>
        <v>3.524</v>
      </c>
      <c r="N63" s="5"/>
      <c r="O63" s="5">
        <v>0.4103</v>
      </c>
      <c r="P63" s="5"/>
      <c r="Q63" s="5">
        <f t="shared" si="7"/>
        <v>0.4103</v>
      </c>
    </row>
    <row r="64" spans="2:17" x14ac:dyDescent="0.4">
      <c r="B64" s="1">
        <v>2024</v>
      </c>
      <c r="C64" s="4">
        <f t="shared" si="0"/>
        <v>21.8612462</v>
      </c>
      <c r="D64" s="4">
        <f t="shared" si="1"/>
        <v>16.36082</v>
      </c>
      <c r="E64" s="4">
        <f t="shared" si="2"/>
        <v>5.5004261999999997</v>
      </c>
      <c r="F64" s="5">
        <v>17.395</v>
      </c>
      <c r="G64" s="5">
        <v>12.35962</v>
      </c>
      <c r="H64" s="5">
        <f t="shared" si="3"/>
        <v>5.03538</v>
      </c>
      <c r="I64" s="5">
        <f t="shared" si="4"/>
        <v>4.4662461999999996</v>
      </c>
      <c r="J64" s="5">
        <f t="shared" si="8"/>
        <v>4.0011999999999999</v>
      </c>
      <c r="K64" s="5">
        <f t="shared" si="5"/>
        <v>0.46504619999999997</v>
      </c>
      <c r="L64" s="5">
        <v>4.0011999999999999</v>
      </c>
      <c r="M64" s="5">
        <f>11.432*0.35</f>
        <v>4.0011999999999999</v>
      </c>
      <c r="N64" s="5"/>
      <c r="O64" s="5">
        <f>Q64</f>
        <v>0.46504619999999997</v>
      </c>
      <c r="P64" s="5"/>
      <c r="Q64" s="5">
        <f>1.6491*0.282</f>
        <v>0.46504619999999997</v>
      </c>
    </row>
    <row r="65" spans="2:17" x14ac:dyDescent="0.4">
      <c r="B65" s="1">
        <v>2025</v>
      </c>
      <c r="C65" s="4">
        <f t="shared" si="0"/>
        <v>23.0035210333</v>
      </c>
      <c r="D65" s="4">
        <f t="shared" si="1"/>
        <v>17.122046949999998</v>
      </c>
      <c r="E65" s="4">
        <f t="shared" si="2"/>
        <v>5.8814740832999997</v>
      </c>
      <c r="F65" s="5">
        <v>18.369225694000001</v>
      </c>
      <c r="G65" s="5">
        <v>13</v>
      </c>
      <c r="H65" s="5">
        <f>H64*1.0663</f>
        <v>5.3692256939999998</v>
      </c>
      <c r="I65" s="5">
        <f t="shared" si="4"/>
        <v>4.6342953392999995</v>
      </c>
      <c r="J65" s="5">
        <f t="shared" si="8"/>
        <v>4.1220469499999997</v>
      </c>
      <c r="K65" s="5">
        <f t="shared" si="5"/>
        <v>0.51224838929999994</v>
      </c>
      <c r="L65" s="5">
        <v>4.1220469499999997</v>
      </c>
      <c r="M65" s="5">
        <f>11.777277*0.35</f>
        <v>4.1220469499999997</v>
      </c>
      <c r="N65" s="5"/>
      <c r="O65" s="5">
        <f t="shared" ref="O65:O66" si="11">Q65</f>
        <v>0.51224838929999994</v>
      </c>
      <c r="P65" s="5"/>
      <c r="Q65" s="5">
        <f>Q64*1.1015</f>
        <v>0.51224838929999994</v>
      </c>
    </row>
    <row r="66" spans="2:17" x14ac:dyDescent="0.4">
      <c r="B66" s="1">
        <v>2026</v>
      </c>
      <c r="C66" s="4">
        <f t="shared" si="0"/>
        <v>23.303120164176498</v>
      </c>
      <c r="D66" s="4">
        <f t="shared" si="1"/>
        <v>17.36786</v>
      </c>
      <c r="E66" s="4">
        <f t="shared" si="2"/>
        <v>5.9352601641764995</v>
      </c>
      <c r="F66" s="5">
        <v>18.369225694000001</v>
      </c>
      <c r="G66" s="5">
        <v>13</v>
      </c>
      <c r="H66" s="5">
        <f>H64*1.0663</f>
        <v>5.3692256939999998</v>
      </c>
      <c r="I66" s="5">
        <f t="shared" si="4"/>
        <v>4.9338944701764991</v>
      </c>
      <c r="J66" s="5">
        <f t="shared" si="8"/>
        <v>4.3678599999999994</v>
      </c>
      <c r="K66" s="5">
        <f t="shared" si="5"/>
        <v>0.56603447017649988</v>
      </c>
      <c r="L66" s="5">
        <v>4.3678599999999994</v>
      </c>
      <c r="M66" s="5">
        <f>12.4796*0.35</f>
        <v>4.3678599999999994</v>
      </c>
      <c r="N66" s="5"/>
      <c r="O66" s="5">
        <f t="shared" si="11"/>
        <v>0.56603447017649988</v>
      </c>
      <c r="P66" s="5"/>
      <c r="Q66" s="5">
        <f>Q65*1.105</f>
        <v>0.56603447017649988</v>
      </c>
    </row>
  </sheetData>
  <mergeCells count="6">
    <mergeCell ref="C2:E3"/>
    <mergeCell ref="I2:Q2"/>
    <mergeCell ref="I3:K3"/>
    <mergeCell ref="L3:N3"/>
    <mergeCell ref="O3:Q3"/>
    <mergeCell ref="F2:H3"/>
  </mergeCells>
  <pageMargins left="0.7" right="0.7" top="0.78740157499999996" bottom="0.78740157499999996" header="0.3" footer="0.3"/>
  <ignoredErrors>
    <ignoredError sqref="J49 J50:J53 J55:J6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88BE-983E-4E16-9398-AC03790022C8}">
  <sheetPr>
    <tabColor theme="4"/>
  </sheetPr>
  <dimension ref="A2:R65"/>
  <sheetViews>
    <sheetView zoomScale="45" workbookViewId="0">
      <pane xSplit="2" ySplit="3" topLeftCell="C34" activePane="bottomRight" state="frozen"/>
      <selection pane="topRight" activeCell="C1" sqref="C1"/>
      <selection pane="bottomLeft" activeCell="A4" sqref="A4"/>
      <selection pane="bottomRight" activeCell="A65" sqref="A65"/>
    </sheetView>
  </sheetViews>
  <sheetFormatPr baseColWidth="10" defaultColWidth="11.15234375" defaultRowHeight="14.5" x14ac:dyDescent="0.4"/>
  <cols>
    <col min="1" max="16384" width="11.15234375" style="2"/>
  </cols>
  <sheetData>
    <row r="2" spans="1:18" s="11" customFormat="1" ht="30" customHeight="1" x14ac:dyDescent="0.4">
      <c r="B2" s="13"/>
      <c r="C2" s="13" t="s">
        <v>16</v>
      </c>
      <c r="D2" s="121" t="s">
        <v>17</v>
      </c>
      <c r="E2" s="121"/>
      <c r="F2" s="121"/>
      <c r="G2" s="96" t="s">
        <v>32</v>
      </c>
      <c r="H2" s="96"/>
      <c r="I2" s="96"/>
      <c r="J2" s="123" t="s">
        <v>33</v>
      </c>
      <c r="K2" s="124"/>
      <c r="L2" s="125"/>
      <c r="M2" s="123" t="s">
        <v>34</v>
      </c>
      <c r="N2" s="124"/>
      <c r="O2" s="125"/>
      <c r="P2" s="122" t="s">
        <v>35</v>
      </c>
      <c r="Q2" s="122"/>
      <c r="R2" s="122"/>
    </row>
    <row r="3" spans="1:18" s="10" customFormat="1" ht="29" x14ac:dyDescent="0.4">
      <c r="B3" s="50" t="s">
        <v>18</v>
      </c>
      <c r="C3" s="8" t="s">
        <v>288</v>
      </c>
      <c r="D3" s="9" t="s">
        <v>17</v>
      </c>
      <c r="E3" s="9" t="s">
        <v>19</v>
      </c>
      <c r="F3" s="9" t="s">
        <v>20</v>
      </c>
      <c r="G3" s="8" t="s">
        <v>17</v>
      </c>
      <c r="H3" s="8" t="s">
        <v>19</v>
      </c>
      <c r="I3" s="8" t="s">
        <v>20</v>
      </c>
      <c r="J3" s="8" t="s">
        <v>17</v>
      </c>
      <c r="K3" s="8" t="s">
        <v>19</v>
      </c>
      <c r="L3" s="8" t="s">
        <v>20</v>
      </c>
      <c r="M3" s="8" t="s">
        <v>17</v>
      </c>
      <c r="N3" s="8" t="s">
        <v>19</v>
      </c>
      <c r="O3" s="8" t="s">
        <v>20</v>
      </c>
      <c r="P3" s="8" t="s">
        <v>17</v>
      </c>
      <c r="Q3" s="8" t="s">
        <v>19</v>
      </c>
      <c r="R3" s="8" t="s">
        <v>20</v>
      </c>
    </row>
    <row r="4" spans="1:18" x14ac:dyDescent="0.4">
      <c r="A4" s="6">
        <f>D4+Subjektförderung!D4</f>
        <v>11.631009866829224</v>
      </c>
      <c r="B4" s="1">
        <v>1965</v>
      </c>
      <c r="C4" s="5">
        <v>19.781830022793901</v>
      </c>
      <c r="D4" s="4">
        <f>SUM(E4:F4)</f>
        <v>11.216868930758153</v>
      </c>
      <c r="E4" s="4">
        <f>(Bund!C5+Mindereinnahmen!D5)*100/C4</f>
        <v>4.0032647682504283</v>
      </c>
      <c r="F4" s="4">
        <f>(Länder!C4+Mindereinnahmen!E5)*100/C4</f>
        <v>7.2136041625077247</v>
      </c>
      <c r="G4" s="5">
        <f>H4+I4</f>
        <v>0.27692608833123322</v>
      </c>
      <c r="H4" s="5">
        <f>(Bestandserwerb!D5)*100/C4</f>
        <v>0.13846304416561661</v>
      </c>
      <c r="I4" s="5">
        <f>(Bestandserwerb!E5)*100/C4</f>
        <v>0.13846304416561661</v>
      </c>
      <c r="J4" s="5">
        <f>K4+L4</f>
        <v>1.3571734379280804</v>
      </c>
      <c r="K4" s="5">
        <f>Bund!F5*100/C4</f>
        <v>1.3571734379280804</v>
      </c>
      <c r="L4" s="5"/>
      <c r="M4" s="5">
        <f>N4+O4</f>
        <v>10.93994284242692</v>
      </c>
      <c r="N4" s="5">
        <f>E4-H4</f>
        <v>3.8648017240848116</v>
      </c>
      <c r="O4" s="5">
        <f>F4-I4</f>
        <v>7.075141118342108</v>
      </c>
      <c r="P4" s="5">
        <f>Q4+R4</f>
        <v>9.5827694044988387</v>
      </c>
      <c r="Q4" s="5">
        <f t="shared" ref="Q4:Q35" si="0">E4-H4-K4</f>
        <v>2.5076282861567312</v>
      </c>
      <c r="R4" s="5">
        <f t="shared" ref="R4:R35" si="1">F4-I4</f>
        <v>7.075141118342108</v>
      </c>
    </row>
    <row r="5" spans="1:18" x14ac:dyDescent="0.4">
      <c r="A5" s="6">
        <f>D5+Subjektförderung!D5</f>
        <v>13.983135170869875</v>
      </c>
      <c r="B5" s="1">
        <v>1966</v>
      </c>
      <c r="C5" s="5">
        <v>20.514490394008501</v>
      </c>
      <c r="D5" s="4">
        <f t="shared" ref="D5:D65" si="2">SUM(E5:F5)</f>
        <v>13.015427382458039</v>
      </c>
      <c r="E5" s="4">
        <f>(Bund!C6+Mindereinnahmen!D6)*100/C5</f>
        <v>4.8192606532735711</v>
      </c>
      <c r="F5" s="4">
        <f>(Länder!C5+Mindereinnahmen!E6)*100/C5</f>
        <v>8.1961667291844691</v>
      </c>
      <c r="G5" s="5">
        <f t="shared" ref="G5:G65" si="3">H5+I5</f>
        <v>0.3413893162329551</v>
      </c>
      <c r="H5" s="5">
        <f>(Bestandserwerb!D6)*100/C5</f>
        <v>0.17069465811647755</v>
      </c>
      <c r="I5" s="5">
        <f>(Bestandserwerb!E6)*100/C5</f>
        <v>0.17069465811647755</v>
      </c>
      <c r="J5" s="5">
        <f t="shared" ref="J5:J65" si="4">K5+L5</f>
        <v>1.1609343136827615</v>
      </c>
      <c r="K5" s="5">
        <f>Bund!F6*100/C5</f>
        <v>1.1609343136827615</v>
      </c>
      <c r="L5" s="5"/>
      <c r="M5" s="5">
        <f t="shared" ref="M5:M65" si="5">N5+O5</f>
        <v>12.674038066225084</v>
      </c>
      <c r="N5" s="5">
        <f t="shared" ref="N5:N65" si="6">E5-H5</f>
        <v>4.6485659951570932</v>
      </c>
      <c r="O5" s="5">
        <f t="shared" ref="O5:O65" si="7">F5-I5</f>
        <v>8.0254720710679912</v>
      </c>
      <c r="P5" s="5">
        <f t="shared" ref="P5:P65" si="8">Q5+R5</f>
        <v>11.513103752542323</v>
      </c>
      <c r="Q5" s="5">
        <f t="shared" si="0"/>
        <v>3.4876316814743316</v>
      </c>
      <c r="R5" s="5">
        <f t="shared" si="1"/>
        <v>8.0254720710679912</v>
      </c>
    </row>
    <row r="6" spans="1:18" x14ac:dyDescent="0.4">
      <c r="A6" s="6">
        <f>D6+Subjektförderung!D6</f>
        <v>13.605468627325935</v>
      </c>
      <c r="B6" s="1">
        <v>1967</v>
      </c>
      <c r="C6" s="5">
        <v>20.7587105177467</v>
      </c>
      <c r="D6" s="4">
        <f t="shared" si="2"/>
        <v>12.545810970805206</v>
      </c>
      <c r="E6" s="4">
        <f>(Bund!C7+Mindereinnahmen!D7)*100/C6</f>
        <v>4.7095468921323427</v>
      </c>
      <c r="F6" s="4">
        <f>(Länder!C6+Mindereinnahmen!E7)*100/C6</f>
        <v>7.8362640786728646</v>
      </c>
      <c r="G6" s="5">
        <f t="shared" si="3"/>
        <v>0.39924092562936492</v>
      </c>
      <c r="H6" s="5">
        <f>(Bestandserwerb!D7)*100/C6</f>
        <v>0.19962046281468246</v>
      </c>
      <c r="I6" s="5">
        <f>(Bestandserwerb!E7)*100/C6</f>
        <v>0.19962046281468246</v>
      </c>
      <c r="J6" s="5">
        <f t="shared" si="4"/>
        <v>1.0339771901663917</v>
      </c>
      <c r="K6" s="5">
        <f>Bund!F7*100/C6</f>
        <v>1.0339771901663917</v>
      </c>
      <c r="L6" s="5"/>
      <c r="M6" s="5">
        <f t="shared" si="5"/>
        <v>12.146570045175842</v>
      </c>
      <c r="N6" s="5">
        <f t="shared" si="6"/>
        <v>4.5099264293176606</v>
      </c>
      <c r="O6" s="5">
        <f t="shared" si="7"/>
        <v>7.6366436158581825</v>
      </c>
      <c r="P6" s="5">
        <f t="shared" si="8"/>
        <v>11.112592855009451</v>
      </c>
      <c r="Q6" s="5">
        <f t="shared" si="0"/>
        <v>3.475949239151269</v>
      </c>
      <c r="R6" s="5">
        <f t="shared" si="1"/>
        <v>7.6366436158581825</v>
      </c>
    </row>
    <row r="7" spans="1:18" x14ac:dyDescent="0.4">
      <c r="A7" s="6">
        <f>D7+Subjektförderung!D7</f>
        <v>12.535334369037665</v>
      </c>
      <c r="B7" s="1">
        <v>1968</v>
      </c>
      <c r="C7" s="5">
        <v>21.2471507652231</v>
      </c>
      <c r="D7" s="4">
        <f t="shared" si="2"/>
        <v>11.304464510119161</v>
      </c>
      <c r="E7" s="4">
        <f>(Bund!C8+Mindereinnahmen!D8)*100/C7</f>
        <v>4.7835062449993444</v>
      </c>
      <c r="F7" s="4">
        <f>(Länder!C7+Mindereinnahmen!E8)*100/C7</f>
        <v>6.520958265119817</v>
      </c>
      <c r="G7" s="5">
        <f t="shared" si="3"/>
        <v>0.42186615827214902</v>
      </c>
      <c r="H7" s="5">
        <f>(Bestandserwerb!D8)*100/C7</f>
        <v>0.21093307913607451</v>
      </c>
      <c r="I7" s="5">
        <f>(Bestandserwerb!E8)*100/C7</f>
        <v>0.21093307913607451</v>
      </c>
      <c r="J7" s="5">
        <f t="shared" si="4"/>
        <v>1.4077452257239025</v>
      </c>
      <c r="K7" s="5">
        <f>Bund!F8*100/C7</f>
        <v>1.4077452257239025</v>
      </c>
      <c r="L7" s="5"/>
      <c r="M7" s="5">
        <f t="shared" si="5"/>
        <v>10.882598351847012</v>
      </c>
      <c r="N7" s="5">
        <f t="shared" si="6"/>
        <v>4.57257316586327</v>
      </c>
      <c r="O7" s="5">
        <f t="shared" si="7"/>
        <v>6.3100251859837426</v>
      </c>
      <c r="P7" s="5">
        <f t="shared" si="8"/>
        <v>9.4748531261231097</v>
      </c>
      <c r="Q7" s="5">
        <f t="shared" si="0"/>
        <v>3.1648279401393675</v>
      </c>
      <c r="R7" s="5">
        <f t="shared" si="1"/>
        <v>6.3100251859837426</v>
      </c>
    </row>
    <row r="8" spans="1:18" x14ac:dyDescent="0.4">
      <c r="A8" s="6">
        <f>D8+Subjektförderung!D8</f>
        <v>11.235328923054199</v>
      </c>
      <c r="B8" s="1">
        <v>1969</v>
      </c>
      <c r="C8" s="5">
        <v>22.142624552263101</v>
      </c>
      <c r="D8" s="4">
        <f t="shared" si="2"/>
        <v>9.9154228191765306</v>
      </c>
      <c r="E8" s="4">
        <f>(Bund!C9+Mindereinnahmen!D9)*100/C8</f>
        <v>4.2456556919869444</v>
      </c>
      <c r="F8" s="4">
        <f>(Länder!C8+Mindereinnahmen!E9)*100/C8</f>
        <v>5.6697671271895871</v>
      </c>
      <c r="G8" s="5">
        <f t="shared" si="3"/>
        <v>0.47649285872614372</v>
      </c>
      <c r="H8" s="5">
        <f>(Bestandserwerb!D9)*100/C8</f>
        <v>0.23824642936307186</v>
      </c>
      <c r="I8" s="5">
        <f>(Bestandserwerb!E9)*100/C8</f>
        <v>0.23824642936307186</v>
      </c>
      <c r="J8" s="5">
        <f t="shared" si="4"/>
        <v>1.3293398680445887</v>
      </c>
      <c r="K8" s="5">
        <f>Bund!F9*100/C8</f>
        <v>1.3293398680445887</v>
      </c>
      <c r="L8" s="5"/>
      <c r="M8" s="5">
        <f t="shared" si="5"/>
        <v>9.4389299604503876</v>
      </c>
      <c r="N8" s="5">
        <f t="shared" si="6"/>
        <v>4.0074092626238729</v>
      </c>
      <c r="O8" s="5">
        <f t="shared" si="7"/>
        <v>5.4315206978265156</v>
      </c>
      <c r="P8" s="5">
        <f t="shared" si="8"/>
        <v>8.1095900924057993</v>
      </c>
      <c r="Q8" s="5">
        <f t="shared" si="0"/>
        <v>2.6780693945792842</v>
      </c>
      <c r="R8" s="5">
        <f t="shared" si="1"/>
        <v>5.4315206978265156</v>
      </c>
    </row>
    <row r="9" spans="1:18" x14ac:dyDescent="0.4">
      <c r="A9" s="6">
        <f>D9+Subjektförderung!D9</f>
        <v>11.993401413858635</v>
      </c>
      <c r="B9" s="1">
        <v>1970</v>
      </c>
      <c r="C9" s="5">
        <v>23.852165418430499</v>
      </c>
      <c r="D9" s="4">
        <f t="shared" si="2"/>
        <v>10.709392891094133</v>
      </c>
      <c r="E9" s="4">
        <f>(Bund!C10+Mindereinnahmen!D10)*100/C9</f>
        <v>4.5296133713750741</v>
      </c>
      <c r="F9" s="4">
        <f>(Länder!C9+Mindereinnahmen!E10)*100/C9</f>
        <v>6.1797795197190597</v>
      </c>
      <c r="G9" s="5">
        <f t="shared" si="3"/>
        <v>0.62212339937717864</v>
      </c>
      <c r="H9" s="5">
        <f>(Bestandserwerb!D10)*100/C9</f>
        <v>0.31106169968858932</v>
      </c>
      <c r="I9" s="5">
        <f>(Bestandserwerb!E10)*100/C9</f>
        <v>0.31106169968858932</v>
      </c>
      <c r="J9" s="5">
        <f t="shared" si="4"/>
        <v>1.1718989305431606</v>
      </c>
      <c r="K9" s="5">
        <f>Bund!F10*100/C9</f>
        <v>1.1718989305431606</v>
      </c>
      <c r="L9" s="5"/>
      <c r="M9" s="5">
        <f t="shared" si="5"/>
        <v>10.087269491716956</v>
      </c>
      <c r="N9" s="5">
        <f t="shared" si="6"/>
        <v>4.2185516716864848</v>
      </c>
      <c r="O9" s="5">
        <f t="shared" si="7"/>
        <v>5.8687178200304704</v>
      </c>
      <c r="P9" s="5">
        <f t="shared" si="8"/>
        <v>8.9153705611737948</v>
      </c>
      <c r="Q9" s="5">
        <f t="shared" si="0"/>
        <v>3.0466527411433244</v>
      </c>
      <c r="R9" s="5">
        <f t="shared" si="1"/>
        <v>5.8687178200304704</v>
      </c>
    </row>
    <row r="10" spans="1:18" x14ac:dyDescent="0.4">
      <c r="A10" s="6">
        <f>D10+Subjektförderung!D10</f>
        <v>15.334471421599186</v>
      </c>
      <c r="B10" s="1">
        <v>1971</v>
      </c>
      <c r="C10" s="5">
        <v>25.724519700423301</v>
      </c>
      <c r="D10" s="4">
        <f t="shared" si="2"/>
        <v>13.654977908631109</v>
      </c>
      <c r="E10" s="4">
        <f>(Bund!C11+Mindereinnahmen!D11)*100/C10</f>
        <v>5.0666046018728714</v>
      </c>
      <c r="F10" s="4">
        <f>(Länder!C10+Mindereinnahmen!E11)*100/C10</f>
        <v>8.5883733067582373</v>
      </c>
      <c r="G10" s="5">
        <f t="shared" si="3"/>
        <v>0.80214625659907268</v>
      </c>
      <c r="H10" s="5">
        <f>(Bestandserwerb!D11)*100/C10</f>
        <v>0.40107312829953634</v>
      </c>
      <c r="I10" s="5">
        <f>(Bestandserwerb!E11)*100/C10</f>
        <v>0.40107312829953634</v>
      </c>
      <c r="J10" s="5">
        <f t="shared" si="4"/>
        <v>1.116018470451569</v>
      </c>
      <c r="K10" s="5">
        <f>Bund!F11*100/C10</f>
        <v>1.116018470451569</v>
      </c>
      <c r="L10" s="5"/>
      <c r="M10" s="5">
        <f t="shared" si="5"/>
        <v>12.852831652032036</v>
      </c>
      <c r="N10" s="5">
        <f t="shared" si="6"/>
        <v>4.6655314735733349</v>
      </c>
      <c r="O10" s="5">
        <f t="shared" si="7"/>
        <v>8.1873001784587007</v>
      </c>
      <c r="P10" s="5">
        <f t="shared" si="8"/>
        <v>11.736813181580466</v>
      </c>
      <c r="Q10" s="5">
        <f t="shared" si="0"/>
        <v>3.5495130031217661</v>
      </c>
      <c r="R10" s="5">
        <f t="shared" si="1"/>
        <v>8.1873001784587007</v>
      </c>
    </row>
    <row r="11" spans="1:18" x14ac:dyDescent="0.4">
      <c r="A11" s="6">
        <f>D11+Subjektförderung!D11</f>
        <v>17.462656217100108</v>
      </c>
      <c r="B11" s="1">
        <v>1972</v>
      </c>
      <c r="C11" s="5">
        <v>26.864213611201599</v>
      </c>
      <c r="D11" s="4">
        <f t="shared" si="2"/>
        <v>15.211117034866541</v>
      </c>
      <c r="E11" s="4">
        <f>(Bund!C12+Mindereinnahmen!D12)*100/C11</f>
        <v>6.09228818455591</v>
      </c>
      <c r="F11" s="4">
        <f>(Länder!C11+Mindereinnahmen!E12)*100/C11</f>
        <v>9.1188288503106314</v>
      </c>
      <c r="G11" s="5">
        <f t="shared" si="3"/>
        <v>0.9427353185163001</v>
      </c>
      <c r="H11" s="5">
        <f>(Bestandserwerb!D12)*100/C11</f>
        <v>0.47136765925815005</v>
      </c>
      <c r="I11" s="5">
        <f>(Bestandserwerb!E12)*100/C11</f>
        <v>0.47136765925815005</v>
      </c>
      <c r="J11" s="5">
        <f t="shared" si="4"/>
        <v>1.7816279192636009</v>
      </c>
      <c r="K11" s="5">
        <f>Bund!F12*100/C11</f>
        <v>1.7816279192636009</v>
      </c>
      <c r="L11" s="5"/>
      <c r="M11" s="5">
        <f t="shared" si="5"/>
        <v>14.268381716350241</v>
      </c>
      <c r="N11" s="5">
        <f t="shared" si="6"/>
        <v>5.6209205252977599</v>
      </c>
      <c r="O11" s="5">
        <f t="shared" si="7"/>
        <v>8.6474611910524821</v>
      </c>
      <c r="P11" s="5">
        <f t="shared" si="8"/>
        <v>12.486753797086642</v>
      </c>
      <c r="Q11" s="5">
        <f t="shared" si="0"/>
        <v>3.8392926060341592</v>
      </c>
      <c r="R11" s="5">
        <f t="shared" si="1"/>
        <v>8.6474611910524821</v>
      </c>
    </row>
    <row r="12" spans="1:18" x14ac:dyDescent="0.4">
      <c r="A12" s="6">
        <f>D12+Subjektförderung!D12</f>
        <v>17.523358355025756</v>
      </c>
      <c r="B12" s="1">
        <v>1973</v>
      </c>
      <c r="C12" s="5">
        <v>28.573754477368901</v>
      </c>
      <c r="D12" s="4">
        <f t="shared" si="2"/>
        <v>15.494206065165734</v>
      </c>
      <c r="E12" s="4">
        <f>(Bund!C13+Mindereinnahmen!D13)*100/C12</f>
        <v>6.6922659295207092</v>
      </c>
      <c r="F12" s="4">
        <f>(Länder!C12+Mindereinnahmen!E13)*100/C12</f>
        <v>8.801940135645026</v>
      </c>
      <c r="G12" s="5">
        <f t="shared" si="3"/>
        <v>1.0820714562117357</v>
      </c>
      <c r="H12" s="5">
        <f>(Bestandserwerb!D13)*100/C12</f>
        <v>0.54103572810586786</v>
      </c>
      <c r="I12" s="5">
        <f>(Bestandserwerb!E13)*100/C12</f>
        <v>0.54103572810586786</v>
      </c>
      <c r="J12" s="5">
        <f t="shared" si="4"/>
        <v>1.7927757312264168</v>
      </c>
      <c r="K12" s="5">
        <f>Bund!F13*100/C12</f>
        <v>1.7927757312264168</v>
      </c>
      <c r="L12" s="5"/>
      <c r="M12" s="5">
        <f t="shared" si="5"/>
        <v>14.412134608953998</v>
      </c>
      <c r="N12" s="5">
        <f t="shared" si="6"/>
        <v>6.1512302014148412</v>
      </c>
      <c r="O12" s="5">
        <f t="shared" si="7"/>
        <v>8.260904407539158</v>
      </c>
      <c r="P12" s="5">
        <f t="shared" si="8"/>
        <v>12.619358877727581</v>
      </c>
      <c r="Q12" s="5">
        <f t="shared" si="0"/>
        <v>4.3584544701884242</v>
      </c>
      <c r="R12" s="5">
        <f t="shared" si="1"/>
        <v>8.260904407539158</v>
      </c>
    </row>
    <row r="13" spans="1:18" x14ac:dyDescent="0.4">
      <c r="A13" s="6">
        <f>D13+Subjektförderung!D13</f>
        <v>16.798559266507226</v>
      </c>
      <c r="B13" s="1">
        <v>1974</v>
      </c>
      <c r="C13" s="5">
        <v>30.6089221751872</v>
      </c>
      <c r="D13" s="4">
        <f t="shared" si="2"/>
        <v>14.31518829079587</v>
      </c>
      <c r="E13" s="4">
        <f>(Bund!C14+Mindereinnahmen!D14)*100/C13</f>
        <v>6.7095850420363599</v>
      </c>
      <c r="F13" s="4">
        <f>(Länder!C13+Mindereinnahmen!E14)*100/C13</f>
        <v>7.6056032487595111</v>
      </c>
      <c r="G13" s="5">
        <f t="shared" si="3"/>
        <v>1.1125518554190108</v>
      </c>
      <c r="H13" s="5">
        <f>(Bestandserwerb!D14)*100/C13</f>
        <v>0.5562759277095054</v>
      </c>
      <c r="I13" s="5">
        <f>(Bestandserwerb!E14)*100/C13</f>
        <v>0.5562759277095054</v>
      </c>
      <c r="J13" s="5">
        <f t="shared" si="4"/>
        <v>1.9627217089419859</v>
      </c>
      <c r="K13" s="5">
        <f>Bund!F14*100/C13</f>
        <v>1.9627217089419859</v>
      </c>
      <c r="L13" s="5"/>
      <c r="M13" s="5">
        <f t="shared" si="5"/>
        <v>13.20263643537686</v>
      </c>
      <c r="N13" s="5">
        <f t="shared" si="6"/>
        <v>6.1533091143268548</v>
      </c>
      <c r="O13" s="5">
        <f t="shared" si="7"/>
        <v>7.049327321050006</v>
      </c>
      <c r="P13" s="5">
        <f t="shared" si="8"/>
        <v>11.239914726434876</v>
      </c>
      <c r="Q13" s="5">
        <f t="shared" si="0"/>
        <v>4.1905874053848686</v>
      </c>
      <c r="R13" s="5">
        <f t="shared" si="1"/>
        <v>7.049327321050006</v>
      </c>
    </row>
    <row r="14" spans="1:18" x14ac:dyDescent="0.4">
      <c r="A14" s="6">
        <f>D14+Subjektförderung!D14</f>
        <v>17.567634816947397</v>
      </c>
      <c r="B14" s="1">
        <v>1975</v>
      </c>
      <c r="C14" s="5">
        <v>32.318463041354597</v>
      </c>
      <c r="D14" s="4">
        <f t="shared" si="2"/>
        <v>14.968376017907113</v>
      </c>
      <c r="E14" s="4">
        <f>(Bund!C15+Mindereinnahmen!D15)*100/C14</f>
        <v>6.7713009059486851</v>
      </c>
      <c r="F14" s="4">
        <f>(Länder!C14+Mindereinnahmen!E15)*100/C14</f>
        <v>8.1970751119584282</v>
      </c>
      <c r="G14" s="5">
        <f t="shared" si="3"/>
        <v>1.1337530801682967</v>
      </c>
      <c r="H14" s="5">
        <f>(Bestandserwerb!D15)*100/C14</f>
        <v>0.56687654008414834</v>
      </c>
      <c r="I14" s="5">
        <f>(Bestandserwerb!E15)*100/C14</f>
        <v>0.56687654008414834</v>
      </c>
      <c r="J14" s="5">
        <f t="shared" si="4"/>
        <v>1.8772518527601478</v>
      </c>
      <c r="K14" s="5">
        <f>Bund!F15*100/C14</f>
        <v>1.8772518527601478</v>
      </c>
      <c r="L14" s="5"/>
      <c r="M14" s="5">
        <f t="shared" si="5"/>
        <v>13.834622937738816</v>
      </c>
      <c r="N14" s="5">
        <f t="shared" si="6"/>
        <v>6.2044243658645364</v>
      </c>
      <c r="O14" s="5">
        <f t="shared" si="7"/>
        <v>7.6301985718742795</v>
      </c>
      <c r="P14" s="5">
        <f t="shared" si="8"/>
        <v>11.957371084978668</v>
      </c>
      <c r="Q14" s="5">
        <f t="shared" si="0"/>
        <v>4.3271725131043883</v>
      </c>
      <c r="R14" s="5">
        <f t="shared" si="1"/>
        <v>7.6301985718742795</v>
      </c>
    </row>
    <row r="15" spans="1:18" x14ac:dyDescent="0.4">
      <c r="A15" s="6">
        <f>D15+Subjektförderung!D15</f>
        <v>17.119059315493594</v>
      </c>
      <c r="B15" s="1">
        <v>1976</v>
      </c>
      <c r="C15" s="5">
        <v>33.458156952132903</v>
      </c>
      <c r="D15" s="4">
        <f t="shared" si="2"/>
        <v>14.650445560769171</v>
      </c>
      <c r="E15" s="4">
        <f>(Bund!C16+Mindereinnahmen!D16)*100/C15</f>
        <v>7.1300187885460016</v>
      </c>
      <c r="F15" s="4">
        <f>(Länder!C15+Mindereinnahmen!E16)*100/C15</f>
        <v>7.5204267722231695</v>
      </c>
      <c r="G15" s="5">
        <f t="shared" si="3"/>
        <v>0.81140228267057801</v>
      </c>
      <c r="H15" s="5">
        <f>(Bestandserwerb!D16)*100/C15</f>
        <v>0.40791533312586631</v>
      </c>
      <c r="I15" s="5">
        <f>(Bestandserwerb!E16)*100/C15</f>
        <v>0.40348694954471176</v>
      </c>
      <c r="J15" s="5">
        <f t="shared" si="4"/>
        <v>2.7850591256811756</v>
      </c>
      <c r="K15" s="5">
        <f>Bund!F16*100/C15</f>
        <v>2.7850591256811756</v>
      </c>
      <c r="L15" s="5"/>
      <c r="M15" s="5">
        <f t="shared" si="5"/>
        <v>13.839043278098593</v>
      </c>
      <c r="N15" s="5">
        <f t="shared" si="6"/>
        <v>6.7221034554201351</v>
      </c>
      <c r="O15" s="5">
        <f t="shared" si="7"/>
        <v>7.1169398226784573</v>
      </c>
      <c r="P15" s="5">
        <f t="shared" si="8"/>
        <v>11.053984152417417</v>
      </c>
      <c r="Q15" s="5">
        <f t="shared" si="0"/>
        <v>3.9370443297389595</v>
      </c>
      <c r="R15" s="5">
        <f t="shared" si="1"/>
        <v>7.1169398226784573</v>
      </c>
    </row>
    <row r="16" spans="1:18" x14ac:dyDescent="0.4">
      <c r="A16" s="6">
        <f>D16+Subjektförderung!D16</f>
        <v>20.451115509188305</v>
      </c>
      <c r="B16" s="1">
        <v>1977</v>
      </c>
      <c r="C16" s="5">
        <v>34.435037447085598</v>
      </c>
      <c r="D16" s="4">
        <f t="shared" si="2"/>
        <v>18.264123473774124</v>
      </c>
      <c r="E16" s="4">
        <f>(Bund!C17+Mindereinnahmen!D17)*100/C16</f>
        <v>6.9888112051586075</v>
      </c>
      <c r="F16" s="4">
        <f>(Länder!C16+Mindereinnahmen!E17)*100/C16</f>
        <v>11.275312268615515</v>
      </c>
      <c r="G16" s="5">
        <f t="shared" si="3"/>
        <v>1.6140839295999259</v>
      </c>
      <c r="H16" s="5">
        <f>(Bestandserwerb!D17)*100/C16</f>
        <v>0.81339061003190671</v>
      </c>
      <c r="I16" s="5">
        <f>(Bestandserwerb!E17)*100/C16</f>
        <v>0.80069331956801926</v>
      </c>
      <c r="J16" s="5">
        <f t="shared" si="4"/>
        <v>3.0848231659558358</v>
      </c>
      <c r="K16" s="5">
        <f>Bund!F17*100/C16</f>
        <v>3.0848231659558358</v>
      </c>
      <c r="L16" s="5"/>
      <c r="M16" s="5">
        <f t="shared" si="5"/>
        <v>16.650039544174199</v>
      </c>
      <c r="N16" s="5">
        <f t="shared" si="6"/>
        <v>6.1754205951267007</v>
      </c>
      <c r="O16" s="5">
        <f t="shared" si="7"/>
        <v>10.474618949047496</v>
      </c>
      <c r="P16" s="5">
        <f t="shared" si="8"/>
        <v>13.565216378218361</v>
      </c>
      <c r="Q16" s="5">
        <f t="shared" si="0"/>
        <v>3.0905974291708649</v>
      </c>
      <c r="R16" s="5">
        <f t="shared" si="1"/>
        <v>10.474618949047496</v>
      </c>
    </row>
    <row r="17" spans="1:18" x14ac:dyDescent="0.4">
      <c r="A17" s="6">
        <f>D17+Subjektförderung!D17</f>
        <v>18.181721842881796</v>
      </c>
      <c r="B17" s="1">
        <v>1978</v>
      </c>
      <c r="C17" s="5">
        <v>35.656138065776602</v>
      </c>
      <c r="D17" s="4">
        <f t="shared" si="2"/>
        <v>15.616529674341875</v>
      </c>
      <c r="E17" s="4">
        <f>(Bund!C18+Mindereinnahmen!D18)*100/C17</f>
        <v>5.9882191229840736</v>
      </c>
      <c r="F17" s="4">
        <f>(Länder!C17+Mindereinnahmen!E18)*100/C17</f>
        <v>9.6283105513578011</v>
      </c>
      <c r="G17" s="5">
        <f t="shared" si="3"/>
        <v>1.7763541434295864</v>
      </c>
      <c r="H17" s="5">
        <f>(Bestandserwerb!D18)*100/C17</f>
        <v>0.89239145668626407</v>
      </c>
      <c r="I17" s="5">
        <f>(Bestandserwerb!E18)*100/C17</f>
        <v>0.88396268674332235</v>
      </c>
      <c r="J17" s="5">
        <f t="shared" si="4"/>
        <v>2.0042346174160457</v>
      </c>
      <c r="K17" s="5">
        <f>Bund!F18*100/C17</f>
        <v>2.0042346174160457</v>
      </c>
      <c r="L17" s="5"/>
      <c r="M17" s="5">
        <f t="shared" si="5"/>
        <v>13.840175530912289</v>
      </c>
      <c r="N17" s="5">
        <f t="shared" si="6"/>
        <v>5.0958276662978097</v>
      </c>
      <c r="O17" s="5">
        <f t="shared" si="7"/>
        <v>8.744347864614479</v>
      </c>
      <c r="P17" s="5">
        <f t="shared" si="8"/>
        <v>11.835940913496243</v>
      </c>
      <c r="Q17" s="5">
        <f t="shared" si="0"/>
        <v>3.091593048881764</v>
      </c>
      <c r="R17" s="5">
        <f t="shared" si="1"/>
        <v>8.744347864614479</v>
      </c>
    </row>
    <row r="18" spans="1:18" x14ac:dyDescent="0.4">
      <c r="A18" s="6">
        <f>D18+Subjektförderung!D18</f>
        <v>20.658655263641972</v>
      </c>
      <c r="B18" s="1">
        <v>1979</v>
      </c>
      <c r="C18" s="5">
        <v>37.2028655161185</v>
      </c>
      <c r="D18" s="4">
        <f t="shared" si="2"/>
        <v>18.106916664021654</v>
      </c>
      <c r="E18" s="4">
        <f>(Bund!C19+Mindereinnahmen!D19)*100/C18</f>
        <v>6.3186067473007945</v>
      </c>
      <c r="F18" s="4">
        <f>(Länder!C18+Mindereinnahmen!E19)*100/C18</f>
        <v>11.788309916720857</v>
      </c>
      <c r="G18" s="5">
        <f>H18+I18</f>
        <v>1.9177895546335586</v>
      </c>
      <c r="H18" s="5">
        <f>(Bestandserwerb!D19)*100/C18</f>
        <v>0.9588947773167793</v>
      </c>
      <c r="I18" s="5">
        <f>(Bestandserwerb!E19)*100/C18</f>
        <v>0.9588947773167793</v>
      </c>
      <c r="J18" s="5">
        <f t="shared" si="4"/>
        <v>1.8465560704661361</v>
      </c>
      <c r="K18" s="5">
        <f>Bund!F19*100/C18</f>
        <v>1.8465560704661361</v>
      </c>
      <c r="L18" s="5"/>
      <c r="M18" s="5">
        <f t="shared" si="5"/>
        <v>16.189127109388096</v>
      </c>
      <c r="N18" s="5">
        <f t="shared" si="6"/>
        <v>5.3597119699840157</v>
      </c>
      <c r="O18" s="5">
        <f t="shared" si="7"/>
        <v>10.829415139404079</v>
      </c>
      <c r="P18" s="5">
        <f t="shared" si="8"/>
        <v>14.342571038921959</v>
      </c>
      <c r="Q18" s="5">
        <f t="shared" si="0"/>
        <v>3.5131558995178795</v>
      </c>
      <c r="R18" s="5">
        <f t="shared" si="1"/>
        <v>10.829415139404079</v>
      </c>
    </row>
    <row r="19" spans="1:18" x14ac:dyDescent="0.4">
      <c r="A19" s="6">
        <f>D19+Subjektförderung!D19</f>
        <v>20.401946511528696</v>
      </c>
      <c r="B19" s="1">
        <v>1980</v>
      </c>
      <c r="C19" s="5">
        <v>39.238033213936802</v>
      </c>
      <c r="D19" s="4">
        <f t="shared" si="2"/>
        <v>18.011491678406408</v>
      </c>
      <c r="E19" s="4">
        <f>(Bund!C20+Mindereinnahmen!D20)*100/C19</f>
        <v>6.2041226015982094</v>
      </c>
      <c r="F19" s="4">
        <f>(Länder!C19+Mindereinnahmen!E20)*100/C19</f>
        <v>11.807369076808198</v>
      </c>
      <c r="G19" s="5">
        <f t="shared" si="3"/>
        <v>1.9090812214073321</v>
      </c>
      <c r="H19" s="5">
        <f>(Bestandserwerb!D20)*100/C19</f>
        <v>0.95454061070366603</v>
      </c>
      <c r="I19" s="5">
        <f>(Bestandserwerb!E20)*100/C19</f>
        <v>0.95454061070366603</v>
      </c>
      <c r="J19" s="5">
        <f t="shared" si="4"/>
        <v>1.7484348475076223</v>
      </c>
      <c r="K19" s="5">
        <f>Bund!F20*100/C19</f>
        <v>1.7484348475076223</v>
      </c>
      <c r="L19" s="5"/>
      <c r="M19" s="5">
        <f t="shared" si="5"/>
        <v>16.102410456999078</v>
      </c>
      <c r="N19" s="5">
        <f t="shared" si="6"/>
        <v>5.2495819908945434</v>
      </c>
      <c r="O19" s="5">
        <f t="shared" si="7"/>
        <v>10.852828466104533</v>
      </c>
      <c r="P19" s="5">
        <f t="shared" si="8"/>
        <v>14.353975609491455</v>
      </c>
      <c r="Q19" s="5">
        <f t="shared" si="0"/>
        <v>3.501147143386921</v>
      </c>
      <c r="R19" s="5">
        <f t="shared" si="1"/>
        <v>10.852828466104533</v>
      </c>
    </row>
    <row r="20" spans="1:18" x14ac:dyDescent="0.4">
      <c r="A20" s="6">
        <f>D20+Subjektförderung!D20</f>
        <v>19.037284629349589</v>
      </c>
      <c r="B20" s="1">
        <v>1981</v>
      </c>
      <c r="C20" s="5">
        <v>40.866167372191498</v>
      </c>
      <c r="D20" s="4">
        <f t="shared" si="2"/>
        <v>15.993855254881394</v>
      </c>
      <c r="E20" s="4">
        <f>(Bund!C21+Mindereinnahmen!D21)*100/C20</f>
        <v>6.9023996150196147</v>
      </c>
      <c r="F20" s="4">
        <f>(Länder!C20+Mindereinnahmen!E21)*100/C20</f>
        <v>9.0914556398617794</v>
      </c>
      <c r="G20" s="5">
        <f t="shared" si="3"/>
        <v>2.5707036139784503</v>
      </c>
      <c r="H20" s="5">
        <f>(Bestandserwerb!D21)*100/C20</f>
        <v>1.2853518069892251</v>
      </c>
      <c r="I20" s="5">
        <f>(Bestandserwerb!E21)*100/C20</f>
        <v>1.2853518069892251</v>
      </c>
      <c r="J20" s="5">
        <f t="shared" si="4"/>
        <v>2.2721905310658386</v>
      </c>
      <c r="K20" s="5">
        <f>Bund!F21*100/C20</f>
        <v>2.2721905310658386</v>
      </c>
      <c r="L20" s="5"/>
      <c r="M20" s="5">
        <f t="shared" si="5"/>
        <v>13.423151640902944</v>
      </c>
      <c r="N20" s="5">
        <f t="shared" si="6"/>
        <v>5.6170478080303896</v>
      </c>
      <c r="O20" s="5">
        <f t="shared" si="7"/>
        <v>7.8061038328725543</v>
      </c>
      <c r="P20" s="5">
        <f t="shared" si="8"/>
        <v>11.150961109837105</v>
      </c>
      <c r="Q20" s="5">
        <f t="shared" si="0"/>
        <v>3.344857276964551</v>
      </c>
      <c r="R20" s="5">
        <f t="shared" si="1"/>
        <v>7.8061038328725543</v>
      </c>
    </row>
    <row r="21" spans="1:18" x14ac:dyDescent="0.4">
      <c r="A21" s="6">
        <f>D21+Subjektförderung!D21</f>
        <v>18.434291831724426</v>
      </c>
      <c r="B21" s="1">
        <v>1982</v>
      </c>
      <c r="C21" s="5">
        <v>42.738521654184296</v>
      </c>
      <c r="D21" s="4">
        <f t="shared" si="2"/>
        <v>15.243898266366838</v>
      </c>
      <c r="E21" s="4">
        <f>(Bund!C22+Mindereinnahmen!D22)*100/C21</f>
        <v>6.6733136266833988</v>
      </c>
      <c r="F21" s="4">
        <f>(Länder!C21+Mindereinnahmen!E22)*100/C21</f>
        <v>8.5705846396834389</v>
      </c>
      <c r="G21" s="5">
        <f t="shared" si="3"/>
        <v>3.2403348142409145</v>
      </c>
      <c r="H21" s="5">
        <f>(Bestandserwerb!D22)*100/C21</f>
        <v>1.6201674071204573</v>
      </c>
      <c r="I21" s="5">
        <f>(Bestandserwerb!E22)*100/C21</f>
        <v>1.6201674071204573</v>
      </c>
      <c r="J21" s="5">
        <f t="shared" si="4"/>
        <v>2.1222816375851155</v>
      </c>
      <c r="K21" s="5">
        <f>Bund!F22*100/C21</f>
        <v>2.1222816375851155</v>
      </c>
      <c r="L21" s="5"/>
      <c r="M21" s="5">
        <f t="shared" si="5"/>
        <v>12.003563452125924</v>
      </c>
      <c r="N21" s="5">
        <f t="shared" si="6"/>
        <v>5.053146219562942</v>
      </c>
      <c r="O21" s="5">
        <f t="shared" si="7"/>
        <v>6.9504172325629821</v>
      </c>
      <c r="P21" s="5">
        <f t="shared" si="8"/>
        <v>9.8812818145408094</v>
      </c>
      <c r="Q21" s="5">
        <f t="shared" si="0"/>
        <v>2.9308645819778265</v>
      </c>
      <c r="R21" s="5">
        <f t="shared" si="1"/>
        <v>6.9504172325629821</v>
      </c>
    </row>
    <row r="22" spans="1:18" x14ac:dyDescent="0.4">
      <c r="A22" s="6">
        <f>D22+Subjektförderung!D22</f>
        <v>18.521670906160679</v>
      </c>
      <c r="B22" s="1">
        <v>1983</v>
      </c>
      <c r="C22" s="5">
        <v>43.959622272875301</v>
      </c>
      <c r="D22" s="4">
        <f t="shared" si="2"/>
        <v>15.535836628698483</v>
      </c>
      <c r="E22" s="4">
        <f>(Bund!C23+Mindereinnahmen!D23)*100/C22</f>
        <v>6.265356623246622</v>
      </c>
      <c r="F22" s="4">
        <f>(Länder!C22+Mindereinnahmen!E23)*100/C22</f>
        <v>9.2704800054518621</v>
      </c>
      <c r="G22" s="5">
        <f t="shared" si="3"/>
        <v>3.3209624101947721</v>
      </c>
      <c r="H22" s="5">
        <f>(Bestandserwerb!D23)*100/C22</f>
        <v>1.6697434621876752</v>
      </c>
      <c r="I22" s="5">
        <f>(Bestandserwerb!E23)*100/C22</f>
        <v>1.6512189480070971</v>
      </c>
      <c r="J22" s="5">
        <f t="shared" si="4"/>
        <v>2.0237841621090666</v>
      </c>
      <c r="K22" s="5">
        <f>Bund!F23*100/C22</f>
        <v>2.0237841621090666</v>
      </c>
      <c r="L22" s="5"/>
      <c r="M22" s="5">
        <f t="shared" si="5"/>
        <v>12.214874218503713</v>
      </c>
      <c r="N22" s="5">
        <f t="shared" si="6"/>
        <v>4.5956131610589468</v>
      </c>
      <c r="O22" s="5">
        <f t="shared" si="7"/>
        <v>7.6192610574447652</v>
      </c>
      <c r="P22" s="5">
        <f t="shared" si="8"/>
        <v>10.191090056394646</v>
      </c>
      <c r="Q22" s="5">
        <f t="shared" si="0"/>
        <v>2.5718289989498802</v>
      </c>
      <c r="R22" s="5">
        <f t="shared" si="1"/>
        <v>7.6192610574447652</v>
      </c>
    </row>
    <row r="23" spans="1:18" x14ac:dyDescent="0.4">
      <c r="A23" s="6">
        <f>D23+Subjektförderung!D23</f>
        <v>18.789897312431705</v>
      </c>
      <c r="B23" s="1">
        <v>1984</v>
      </c>
      <c r="C23" s="5">
        <v>44.855096059915297</v>
      </c>
      <c r="D23" s="4">
        <f t="shared" si="2"/>
        <v>16.019483205073975</v>
      </c>
      <c r="E23" s="4">
        <f>(Bund!C24+Mindereinnahmen!D24)*100/C23</f>
        <v>6.9026820859554459</v>
      </c>
      <c r="F23" s="4">
        <f>(Länder!C23+Mindereinnahmen!E24)*100/C23</f>
        <v>9.1168011191185272</v>
      </c>
      <c r="G23" s="5">
        <f t="shared" si="3"/>
        <v>3.4094879137426761</v>
      </c>
      <c r="H23" s="5">
        <f>(Bestandserwerb!D24)*100/C23</f>
        <v>1.7357507401442509</v>
      </c>
      <c r="I23" s="5">
        <f>(Bestandserwerb!E24)*100/C23</f>
        <v>1.6737371735984252</v>
      </c>
      <c r="J23" s="5">
        <f t="shared" si="4"/>
        <v>2.342784423020523</v>
      </c>
      <c r="K23" s="5">
        <f>Bund!F24*100/C23</f>
        <v>2.342784423020523</v>
      </c>
      <c r="L23" s="5"/>
      <c r="M23" s="5">
        <f t="shared" si="5"/>
        <v>12.609995291331296</v>
      </c>
      <c r="N23" s="5">
        <f t="shared" si="6"/>
        <v>5.1669313458111947</v>
      </c>
      <c r="O23" s="5">
        <f t="shared" si="7"/>
        <v>7.4430639455201018</v>
      </c>
      <c r="P23" s="5">
        <f t="shared" si="8"/>
        <v>10.267210868310773</v>
      </c>
      <c r="Q23" s="5">
        <f t="shared" si="0"/>
        <v>2.8241469227906717</v>
      </c>
      <c r="R23" s="5">
        <f t="shared" si="1"/>
        <v>7.4430639455201018</v>
      </c>
    </row>
    <row r="24" spans="1:18" x14ac:dyDescent="0.4">
      <c r="A24" s="6">
        <f>D24+Subjektförderung!D24</f>
        <v>17.222538934901497</v>
      </c>
      <c r="B24" s="1">
        <v>1985</v>
      </c>
      <c r="C24" s="5">
        <v>45.750569846955401</v>
      </c>
      <c r="D24" s="4">
        <f t="shared" si="2"/>
        <v>14.462844367206698</v>
      </c>
      <c r="E24" s="4">
        <f>(Bund!C25+Mindereinnahmen!D25)*100/C24</f>
        <v>6.917162145193684</v>
      </c>
      <c r="F24" s="4">
        <f>(Länder!C24+Mindereinnahmen!E25)*100/C24</f>
        <v>7.5456822220130135</v>
      </c>
      <c r="G24" s="5">
        <f t="shared" si="3"/>
        <v>3.1224651142631181</v>
      </c>
      <c r="H24" s="5">
        <f>(Bestandserwerb!D25)*100/C24</f>
        <v>1.8491944036552037</v>
      </c>
      <c r="I24" s="5">
        <f>(Bestandserwerb!E25)*100/C24</f>
        <v>1.2732707106079146</v>
      </c>
      <c r="J24" s="5">
        <f t="shared" si="4"/>
        <v>2.3512428204657869</v>
      </c>
      <c r="K24" s="5">
        <f>Bund!F25*100/C24</f>
        <v>2.3512428204657869</v>
      </c>
      <c r="L24" s="5"/>
      <c r="M24" s="5">
        <f t="shared" si="5"/>
        <v>11.340379252943578</v>
      </c>
      <c r="N24" s="5">
        <f t="shared" si="6"/>
        <v>5.0679677415384798</v>
      </c>
      <c r="O24" s="5">
        <f t="shared" si="7"/>
        <v>6.2724115114050987</v>
      </c>
      <c r="P24" s="5">
        <f t="shared" si="8"/>
        <v>8.9891364324777925</v>
      </c>
      <c r="Q24" s="5">
        <f t="shared" si="0"/>
        <v>2.7167249210726929</v>
      </c>
      <c r="R24" s="5">
        <f t="shared" si="1"/>
        <v>6.2724115114050987</v>
      </c>
    </row>
    <row r="25" spans="1:18" x14ac:dyDescent="0.4">
      <c r="A25" s="6">
        <f>D25+Subjektförderung!D25</f>
        <v>18.718195580836284</v>
      </c>
      <c r="B25" s="1">
        <v>1986</v>
      </c>
      <c r="C25" s="5">
        <v>47.134483881471802</v>
      </c>
      <c r="D25" s="4">
        <f t="shared" si="2"/>
        <v>15.052988315691252</v>
      </c>
      <c r="E25" s="4">
        <f>(Bund!C26+Mindereinnahmen!D26)*100/C25</f>
        <v>6.7738644845329699</v>
      </c>
      <c r="F25" s="4">
        <f>(Länder!C25+Mindereinnahmen!E26)*100/C25</f>
        <v>8.279123831158282</v>
      </c>
      <c r="G25" s="5">
        <f t="shared" si="3"/>
        <v>2.7781390762435252</v>
      </c>
      <c r="H25" s="5">
        <f>(Bestandserwerb!D26)*100/C25</f>
        <v>1.6455049940008255</v>
      </c>
      <c r="I25" s="5">
        <f>(Bestandserwerb!E26)*100/C25</f>
        <v>1.1326340822426997</v>
      </c>
      <c r="J25" s="5">
        <f t="shared" si="4"/>
        <v>2.4071713958207441</v>
      </c>
      <c r="K25" s="5">
        <f>Bund!F26*100/C25</f>
        <v>2.4071713958207441</v>
      </c>
      <c r="L25" s="5"/>
      <c r="M25" s="5">
        <f t="shared" si="5"/>
        <v>12.274849239447727</v>
      </c>
      <c r="N25" s="5">
        <f t="shared" si="6"/>
        <v>5.1283594905321443</v>
      </c>
      <c r="O25" s="5">
        <f t="shared" si="7"/>
        <v>7.1464897489155828</v>
      </c>
      <c r="P25" s="5">
        <f t="shared" si="8"/>
        <v>9.8676778436269821</v>
      </c>
      <c r="Q25" s="5">
        <f t="shared" si="0"/>
        <v>2.7211880947114002</v>
      </c>
      <c r="R25" s="5">
        <f t="shared" si="1"/>
        <v>7.1464897489155828</v>
      </c>
    </row>
    <row r="26" spans="1:18" x14ac:dyDescent="0.4">
      <c r="A26" s="6">
        <f>D26+Subjektförderung!D26</f>
        <v>18.652698142392971</v>
      </c>
      <c r="B26" s="1">
        <v>1987</v>
      </c>
      <c r="C26" s="5">
        <v>47.785737544773703</v>
      </c>
      <c r="D26" s="4">
        <f t="shared" si="2"/>
        <v>15.013517050464966</v>
      </c>
      <c r="E26" s="4">
        <f>(Bund!C27+Mindereinnahmen!D27)*100/C26</f>
        <v>6.6383728685497916</v>
      </c>
      <c r="F26" s="4">
        <f>(Länder!C26+Mindereinnahmen!E27)*100/C26</f>
        <v>8.3751441819151751</v>
      </c>
      <c r="G26" s="5">
        <f t="shared" si="3"/>
        <v>2.7565149699204308</v>
      </c>
      <c r="H26" s="5">
        <f>(Bestandserwerb!D27)*100/C26</f>
        <v>1.5961889957486455</v>
      </c>
      <c r="I26" s="5">
        <f>(Bestandserwerb!E27)*100/C26</f>
        <v>1.1603259741717853</v>
      </c>
      <c r="J26" s="5">
        <f t="shared" si="4"/>
        <v>2.2405120319043341</v>
      </c>
      <c r="K26" s="5">
        <f>Bund!F27*100/C26</f>
        <v>2.2405120319043341</v>
      </c>
      <c r="L26" s="5"/>
      <c r="M26" s="5">
        <f t="shared" si="5"/>
        <v>12.257002080544536</v>
      </c>
      <c r="N26" s="5">
        <f t="shared" si="6"/>
        <v>5.0421838728011465</v>
      </c>
      <c r="O26" s="5">
        <f t="shared" si="7"/>
        <v>7.2148182077433898</v>
      </c>
      <c r="P26" s="5">
        <f t="shared" si="8"/>
        <v>10.016490048640202</v>
      </c>
      <c r="Q26" s="5">
        <f t="shared" si="0"/>
        <v>2.8016718408968124</v>
      </c>
      <c r="R26" s="5">
        <f t="shared" si="1"/>
        <v>7.2148182077433898</v>
      </c>
    </row>
    <row r="27" spans="1:18" x14ac:dyDescent="0.4">
      <c r="A27" s="6">
        <f>D27+Subjektförderung!D27</f>
        <v>17.48939099197041</v>
      </c>
      <c r="B27" s="1">
        <v>1988</v>
      </c>
      <c r="C27" s="5">
        <v>48.518397915988302</v>
      </c>
      <c r="D27" s="4">
        <f t="shared" si="2"/>
        <v>13.587619420540209</v>
      </c>
      <c r="E27" s="4">
        <f>(Bund!C28+Mindereinnahmen!D28)*100/C27</f>
        <v>6.1386031478353775</v>
      </c>
      <c r="F27" s="4">
        <f>(Länder!C27+Mindereinnahmen!E28)*100/C27</f>
        <v>7.4490162727048315</v>
      </c>
      <c r="G27" s="5">
        <f t="shared" si="3"/>
        <v>2.7760865649862803</v>
      </c>
      <c r="H27" s="5">
        <f>(Bestandserwerb!D28)*100/C27</f>
        <v>1.588823062746719</v>
      </c>
      <c r="I27" s="5">
        <f>(Bestandserwerb!E28)*100/C27</f>
        <v>1.1872635022395612</v>
      </c>
      <c r="J27" s="5">
        <f t="shared" si="4"/>
        <v>1.9506028903364347</v>
      </c>
      <c r="K27" s="5">
        <f>Bund!F28*100/C27</f>
        <v>1.9506028903364347</v>
      </c>
      <c r="L27" s="5"/>
      <c r="M27" s="5">
        <f t="shared" si="5"/>
        <v>10.811532855553928</v>
      </c>
      <c r="N27" s="5">
        <f t="shared" si="6"/>
        <v>4.5497800850886581</v>
      </c>
      <c r="O27" s="5">
        <f t="shared" si="7"/>
        <v>6.2617527704652698</v>
      </c>
      <c r="P27" s="5">
        <f t="shared" si="8"/>
        <v>8.860929965217494</v>
      </c>
      <c r="Q27" s="5">
        <f t="shared" si="0"/>
        <v>2.5991771947522233</v>
      </c>
      <c r="R27" s="5">
        <f t="shared" si="1"/>
        <v>6.2617527704652698</v>
      </c>
    </row>
    <row r="28" spans="1:18" x14ac:dyDescent="0.4">
      <c r="A28" s="6">
        <f>D28+Subjektförderung!D28</f>
        <v>16.041790516954581</v>
      </c>
      <c r="B28" s="1">
        <v>1989</v>
      </c>
      <c r="C28" s="5">
        <v>49.983718658417402</v>
      </c>
      <c r="D28" s="4">
        <f t="shared" si="2"/>
        <v>12.267381488246105</v>
      </c>
      <c r="E28" s="4">
        <f>(Bund!C29+Mindereinnahmen!D29)*100/C28</f>
        <v>5.3103449702976953</v>
      </c>
      <c r="F28" s="4">
        <f>(Länder!C28+Mindereinnahmen!E29)*100/C28</f>
        <v>6.9570365179484099</v>
      </c>
      <c r="G28" s="5">
        <f t="shared" si="3"/>
        <v>2.4348676936758329</v>
      </c>
      <c r="H28" s="5">
        <f>(Bestandserwerb!D29)*100/C28</f>
        <v>1.4108967387690343</v>
      </c>
      <c r="I28" s="5">
        <f>(Bestandserwerb!E29)*100/C28</f>
        <v>1.0239709549067986</v>
      </c>
      <c r="J28" s="5">
        <f t="shared" si="4"/>
        <v>1.7523588584174679</v>
      </c>
      <c r="K28" s="5">
        <f>Bund!F29*100/C28</f>
        <v>1.7523588584174679</v>
      </c>
      <c r="L28" s="5"/>
      <c r="M28" s="5">
        <f t="shared" si="5"/>
        <v>9.8325137945702714</v>
      </c>
      <c r="N28" s="5">
        <f t="shared" si="6"/>
        <v>3.8994482315286607</v>
      </c>
      <c r="O28" s="5">
        <f t="shared" si="7"/>
        <v>5.9330655630416116</v>
      </c>
      <c r="P28" s="5">
        <f t="shared" si="8"/>
        <v>8.0801549361528053</v>
      </c>
      <c r="Q28" s="5">
        <f t="shared" si="0"/>
        <v>2.1470893731111929</v>
      </c>
      <c r="R28" s="5">
        <f t="shared" si="1"/>
        <v>5.9330655630416116</v>
      </c>
    </row>
    <row r="29" spans="1:18" x14ac:dyDescent="0.4">
      <c r="A29" s="6">
        <f>D29+Subjektförderung!D29</f>
        <v>16.293246111992179</v>
      </c>
      <c r="B29" s="1">
        <v>1990</v>
      </c>
      <c r="C29" s="5">
        <v>51.611852816672098</v>
      </c>
      <c r="D29" s="4">
        <f t="shared" si="2"/>
        <v>12.709223645859177</v>
      </c>
      <c r="E29" s="4">
        <f>(Bund!C30+Mindereinnahmen!D30)*100/C29</f>
        <v>5.1015409385683448</v>
      </c>
      <c r="F29" s="4">
        <f>(Länder!C29+Mindereinnahmen!E30)*100/C29</f>
        <v>7.6076827072908326</v>
      </c>
      <c r="G29" s="5">
        <f t="shared" si="3"/>
        <v>2.146358887149888</v>
      </c>
      <c r="H29" s="5">
        <f>(Bestandserwerb!D30)*100/C29</f>
        <v>1.1964843353883219</v>
      </c>
      <c r="I29" s="5">
        <f>(Bestandserwerb!E30)*100/C29</f>
        <v>0.94987455176156621</v>
      </c>
      <c r="J29" s="5">
        <f t="shared" si="4"/>
        <v>2.1629812387653886</v>
      </c>
      <c r="K29" s="5">
        <f>Bund!F30*100/C29</f>
        <v>2.1629812387653886</v>
      </c>
      <c r="L29" s="5"/>
      <c r="M29" s="5">
        <f t="shared" si="5"/>
        <v>10.562864758709289</v>
      </c>
      <c r="N29" s="5">
        <f t="shared" si="6"/>
        <v>3.9050566031800229</v>
      </c>
      <c r="O29" s="5">
        <f t="shared" si="7"/>
        <v>6.6578081555292661</v>
      </c>
      <c r="P29" s="5">
        <f t="shared" si="8"/>
        <v>8.3998835199439004</v>
      </c>
      <c r="Q29" s="5">
        <f t="shared" si="0"/>
        <v>1.7420753644146343</v>
      </c>
      <c r="R29" s="5">
        <f t="shared" si="1"/>
        <v>6.6578081555292661</v>
      </c>
    </row>
    <row r="30" spans="1:18" x14ac:dyDescent="0.4">
      <c r="A30" s="6">
        <f>D30+Subjektförderung!D30</f>
        <v>20.20304194496309</v>
      </c>
      <c r="B30" s="1">
        <v>1991</v>
      </c>
      <c r="C30" s="5">
        <v>53.239986974926701</v>
      </c>
      <c r="D30" s="4">
        <f t="shared" si="2"/>
        <v>15.3507646026095</v>
      </c>
      <c r="E30" s="4">
        <f>(Bund!C31+Mindereinnahmen!D31)*100/C30</f>
        <v>6.168252117119744</v>
      </c>
      <c r="F30" s="4">
        <f>(Länder!C30+Mindereinnahmen!E31)*100/C30</f>
        <v>9.182512485489756</v>
      </c>
      <c r="G30" s="5">
        <f t="shared" si="3"/>
        <v>3.1279708071411578</v>
      </c>
      <c r="H30" s="5">
        <f>(Bestandserwerb!D31)*100/C30</f>
        <v>1.7311632135779871</v>
      </c>
      <c r="I30" s="5">
        <f>(Bestandserwerb!E31)*100/C30</f>
        <v>1.3968075935631705</v>
      </c>
      <c r="J30" s="5">
        <f t="shared" si="4"/>
        <v>2.0412305772996646</v>
      </c>
      <c r="K30" s="5">
        <f>Bund!F31*100/C30</f>
        <v>2.0412305772996646</v>
      </c>
      <c r="L30" s="5"/>
      <c r="M30" s="5">
        <f t="shared" si="5"/>
        <v>12.222793795468341</v>
      </c>
      <c r="N30" s="5">
        <f t="shared" si="6"/>
        <v>4.4370889035417571</v>
      </c>
      <c r="O30" s="5">
        <f t="shared" si="7"/>
        <v>7.785704891926585</v>
      </c>
      <c r="P30" s="5">
        <f t="shared" si="8"/>
        <v>10.181563218168677</v>
      </c>
      <c r="Q30" s="5">
        <f t="shared" si="0"/>
        <v>2.3958583262420925</v>
      </c>
      <c r="R30" s="5">
        <f t="shared" si="1"/>
        <v>7.785704891926585</v>
      </c>
    </row>
    <row r="31" spans="1:18" x14ac:dyDescent="0.4">
      <c r="A31" s="6">
        <f>D31+Subjektförderung!D31</f>
        <v>23.225055419772957</v>
      </c>
      <c r="B31" s="1">
        <v>1992</v>
      </c>
      <c r="C31" s="5">
        <v>56.089221751872401</v>
      </c>
      <c r="D31" s="4">
        <f t="shared" si="2"/>
        <v>16.958644820349424</v>
      </c>
      <c r="E31" s="4">
        <f>(Bund!C32+Mindereinnahmen!D32)*100/C31</f>
        <v>6.9392723939554797</v>
      </c>
      <c r="F31" s="4">
        <f>(Länder!C31+Mindereinnahmen!E32)*100/C31</f>
        <v>10.019372426393943</v>
      </c>
      <c r="G31" s="5">
        <f t="shared" si="3"/>
        <v>3.3170112886494429</v>
      </c>
      <c r="H31" s="5">
        <f>(Bestandserwerb!D32)*100/C31</f>
        <v>1.8301244078522041</v>
      </c>
      <c r="I31" s="5">
        <f>(Bestandserwerb!E32)*100/C31</f>
        <v>1.4868868807972389</v>
      </c>
      <c r="J31" s="5">
        <f t="shared" si="4"/>
        <v>2.1697162085915616</v>
      </c>
      <c r="K31" s="5">
        <f>Bund!F32*100/C31</f>
        <v>2.1697162085915616</v>
      </c>
      <c r="L31" s="5"/>
      <c r="M31" s="5">
        <f t="shared" si="5"/>
        <v>13.641633531699979</v>
      </c>
      <c r="N31" s="5">
        <f t="shared" si="6"/>
        <v>5.1091479861032756</v>
      </c>
      <c r="O31" s="5">
        <f t="shared" si="7"/>
        <v>8.5324855455967032</v>
      </c>
      <c r="P31" s="5">
        <f t="shared" si="8"/>
        <v>11.471917323108418</v>
      </c>
      <c r="Q31" s="5">
        <f t="shared" si="0"/>
        <v>2.939431777511714</v>
      </c>
      <c r="R31" s="5">
        <f t="shared" si="1"/>
        <v>8.5324855455967032</v>
      </c>
    </row>
    <row r="32" spans="1:18" x14ac:dyDescent="0.4">
      <c r="A32" s="6">
        <f>D32+Subjektförderung!D32</f>
        <v>22.73841791232087</v>
      </c>
      <c r="B32" s="1">
        <v>1993</v>
      </c>
      <c r="C32" s="5">
        <v>58.205796157603402</v>
      </c>
      <c r="D32" s="4">
        <f t="shared" si="2"/>
        <v>17.042902787788584</v>
      </c>
      <c r="E32" s="4">
        <f>(Bund!C33+Mindereinnahmen!D33)*100/C32</f>
        <v>6.6576618393442946</v>
      </c>
      <c r="F32" s="4">
        <f>(Länder!C32+Mindereinnahmen!E33)*100/C32</f>
        <v>10.38524094844429</v>
      </c>
      <c r="G32" s="5">
        <f t="shared" si="3"/>
        <v>3.8341717817009631</v>
      </c>
      <c r="H32" s="5">
        <f>(Bestandserwerb!D33)*100/C32</f>
        <v>2.0775469316784254</v>
      </c>
      <c r="I32" s="5">
        <f>(Bestandserwerb!E33)*100/C32</f>
        <v>1.7566248500225374</v>
      </c>
      <c r="J32" s="5">
        <f t="shared" si="4"/>
        <v>1.9212822027626988</v>
      </c>
      <c r="K32" s="5">
        <f>Bund!F33*100/C32</f>
        <v>1.9212822027626988</v>
      </c>
      <c r="L32" s="5"/>
      <c r="M32" s="5">
        <f t="shared" si="5"/>
        <v>13.208731006087621</v>
      </c>
      <c r="N32" s="5">
        <f t="shared" si="6"/>
        <v>4.5801149076658696</v>
      </c>
      <c r="O32" s="5">
        <f t="shared" si="7"/>
        <v>8.6286160984217517</v>
      </c>
      <c r="P32" s="5">
        <f t="shared" si="8"/>
        <v>11.287448803324923</v>
      </c>
      <c r="Q32" s="5">
        <f t="shared" si="0"/>
        <v>2.6588327049031708</v>
      </c>
      <c r="R32" s="5">
        <f t="shared" si="1"/>
        <v>8.6286160984217517</v>
      </c>
    </row>
    <row r="33" spans="1:18" x14ac:dyDescent="0.4">
      <c r="A33" s="6">
        <f>D33+Subjektförderung!D33</f>
        <v>25.339770477918421</v>
      </c>
      <c r="B33" s="1">
        <v>1994</v>
      </c>
      <c r="C33" s="5">
        <v>59.345490068381601</v>
      </c>
      <c r="D33" s="4">
        <f t="shared" si="2"/>
        <v>20.362551181527166</v>
      </c>
      <c r="E33" s="4">
        <f>(Bund!C34+Mindereinnahmen!D34)*100/C33</f>
        <v>8.5593189864270443</v>
      </c>
      <c r="F33" s="4">
        <f>(Länder!C33+Mindereinnahmen!E34)*100/C33</f>
        <v>11.803232195100124</v>
      </c>
      <c r="G33" s="5">
        <f t="shared" si="3"/>
        <v>3.0174534252570724</v>
      </c>
      <c r="H33" s="5">
        <f>(Bestandserwerb!D34)*100/C33</f>
        <v>1.5999334491277475</v>
      </c>
      <c r="I33" s="5">
        <f>(Bestandserwerb!E34)*100/C33</f>
        <v>1.4175199761293249</v>
      </c>
      <c r="J33" s="5">
        <f t="shared" si="4"/>
        <v>2.2085007752875216</v>
      </c>
      <c r="K33" s="5">
        <f>Bund!F34*100/C33</f>
        <v>2.2085007752875216</v>
      </c>
      <c r="L33" s="5"/>
      <c r="M33" s="5">
        <f t="shared" si="5"/>
        <v>17.345097756270096</v>
      </c>
      <c r="N33" s="5">
        <f t="shared" si="6"/>
        <v>6.9593855372992968</v>
      </c>
      <c r="O33" s="5">
        <f t="shared" si="7"/>
        <v>10.385712218970799</v>
      </c>
      <c r="P33" s="5">
        <f t="shared" si="8"/>
        <v>15.136596980982574</v>
      </c>
      <c r="Q33" s="5">
        <f t="shared" si="0"/>
        <v>4.7508847620117756</v>
      </c>
      <c r="R33" s="5">
        <f t="shared" si="1"/>
        <v>10.385712218970799</v>
      </c>
    </row>
    <row r="34" spans="1:18" x14ac:dyDescent="0.4">
      <c r="A34" s="6">
        <f>D34+Subjektförderung!D34</f>
        <v>25.86965909248611</v>
      </c>
      <c r="B34" s="1">
        <v>1995</v>
      </c>
      <c r="C34" s="5">
        <v>60.403777271247201</v>
      </c>
      <c r="D34" s="4">
        <f t="shared" si="2"/>
        <v>21.006433802109878</v>
      </c>
      <c r="E34" s="4">
        <f>(Bund!C35+Mindereinnahmen!D35)*100/C34</f>
        <v>9.1028810911624678</v>
      </c>
      <c r="F34" s="4">
        <f>(Länder!C34+Mindereinnahmen!E35)*100/C34</f>
        <v>11.903552710947411</v>
      </c>
      <c r="G34" s="5">
        <f t="shared" si="3"/>
        <v>3.1998035907406819</v>
      </c>
      <c r="H34" s="5">
        <f>(Bestandserwerb!D35)*100/C34</f>
        <v>1.6671212439056267</v>
      </c>
      <c r="I34" s="5">
        <f>(Bestandserwerb!E35)*100/C34</f>
        <v>1.5326823468350552</v>
      </c>
      <c r="J34" s="5">
        <f t="shared" si="4"/>
        <v>2.2588546210167437</v>
      </c>
      <c r="K34" s="5">
        <f>Bund!F35*100/C34</f>
        <v>2.2588546210167437</v>
      </c>
      <c r="L34" s="5"/>
      <c r="M34" s="5">
        <f t="shared" si="5"/>
        <v>17.806630211369196</v>
      </c>
      <c r="N34" s="5">
        <f t="shared" si="6"/>
        <v>7.4357598472568416</v>
      </c>
      <c r="O34" s="5">
        <f t="shared" si="7"/>
        <v>10.370870364112356</v>
      </c>
      <c r="P34" s="5">
        <f t="shared" si="8"/>
        <v>15.547775590352455</v>
      </c>
      <c r="Q34" s="5">
        <f t="shared" si="0"/>
        <v>5.1769052262400983</v>
      </c>
      <c r="R34" s="5">
        <f t="shared" si="1"/>
        <v>10.370870364112356</v>
      </c>
    </row>
    <row r="35" spans="1:18" x14ac:dyDescent="0.4">
      <c r="A35" s="6">
        <f>D35+Subjektförderung!D35</f>
        <v>26.675763496608106</v>
      </c>
      <c r="B35" s="1">
        <v>1996</v>
      </c>
      <c r="C35" s="5">
        <v>60.729404102898101</v>
      </c>
      <c r="D35" s="4">
        <f t="shared" si="2"/>
        <v>21.52717379958364</v>
      </c>
      <c r="E35" s="4">
        <f>(Bund!C36+Mindereinnahmen!D36)*100/C35</f>
        <v>9.1205415159480765</v>
      </c>
      <c r="F35" s="4">
        <f>(Länder!C35+Mindereinnahmen!E36)*100/C35</f>
        <v>12.406632283635563</v>
      </c>
      <c r="G35" s="5">
        <f t="shared" si="3"/>
        <v>3.6358297439829355</v>
      </c>
      <c r="H35" s="5">
        <f>(Bestandserwerb!D36)*100/C35</f>
        <v>1.8698935811926087</v>
      </c>
      <c r="I35" s="5">
        <f>(Bestandserwerb!E36)*100/C35</f>
        <v>1.7659361627903267</v>
      </c>
      <c r="J35" s="5">
        <f t="shared" si="4"/>
        <v>2.5489914191925997</v>
      </c>
      <c r="K35" s="5">
        <f>Bund!F36*100/C35</f>
        <v>2.5489914191925997</v>
      </c>
      <c r="L35" s="5"/>
      <c r="M35" s="5">
        <f t="shared" si="5"/>
        <v>17.891344055600705</v>
      </c>
      <c r="N35" s="5">
        <f t="shared" si="6"/>
        <v>7.2506479347554675</v>
      </c>
      <c r="O35" s="5">
        <f t="shared" si="7"/>
        <v>10.640696120845236</v>
      </c>
      <c r="P35" s="5">
        <f t="shared" si="8"/>
        <v>15.342352636408105</v>
      </c>
      <c r="Q35" s="5">
        <f t="shared" si="0"/>
        <v>4.7016565155628678</v>
      </c>
      <c r="R35" s="5">
        <f t="shared" si="1"/>
        <v>10.640696120845236</v>
      </c>
    </row>
    <row r="36" spans="1:18" x14ac:dyDescent="0.4">
      <c r="A36" s="6">
        <f>D36+Subjektförderung!D36</f>
        <v>31.343251691381958</v>
      </c>
      <c r="B36" s="1">
        <v>1997</v>
      </c>
      <c r="C36" s="5">
        <v>60.8108108108108</v>
      </c>
      <c r="D36" s="4">
        <f t="shared" si="2"/>
        <v>25.705169785831202</v>
      </c>
      <c r="E36" s="4">
        <f>(Bund!C37+Mindereinnahmen!D37)*100/C36</f>
        <v>11.408526189790413</v>
      </c>
      <c r="F36" s="4">
        <f>(Länder!C36+Mindereinnahmen!E37)*100/C36</f>
        <v>14.296643596040788</v>
      </c>
      <c r="G36" s="5">
        <f t="shared" si="3"/>
        <v>4.6603645303978443</v>
      </c>
      <c r="H36" s="5">
        <f>(Bestandserwerb!D37)*100/C36</f>
        <v>2.4113861342141396</v>
      </c>
      <c r="I36" s="5">
        <f>(Bestandserwerb!E37)*100/C36</f>
        <v>2.2489783961837042</v>
      </c>
      <c r="J36" s="5">
        <f t="shared" si="4"/>
        <v>2.4859670262184803</v>
      </c>
      <c r="K36" s="5">
        <f>Bund!F37*100/C36</f>
        <v>2.4859670262184803</v>
      </c>
      <c r="L36" s="5"/>
      <c r="M36" s="5">
        <f t="shared" si="5"/>
        <v>21.04480525543336</v>
      </c>
      <c r="N36" s="5">
        <f t="shared" si="6"/>
        <v>8.9971400555762742</v>
      </c>
      <c r="O36" s="5">
        <f t="shared" si="7"/>
        <v>12.047665199857084</v>
      </c>
      <c r="P36" s="5">
        <f t="shared" si="8"/>
        <v>18.558838229214878</v>
      </c>
      <c r="Q36" s="5">
        <f t="shared" ref="Q36:Q65" si="9">E36-H36-K36</f>
        <v>6.5111730293577939</v>
      </c>
      <c r="R36" s="5">
        <f t="shared" ref="R36:R65" si="10">F36-I36</f>
        <v>12.047665199857084</v>
      </c>
    </row>
    <row r="37" spans="1:18" x14ac:dyDescent="0.4">
      <c r="A37" s="6">
        <f>D37+Subjektförderung!D37</f>
        <v>32.234965446187552</v>
      </c>
      <c r="B37" s="1">
        <v>1998</v>
      </c>
      <c r="C37" s="5">
        <v>61.217844350374499</v>
      </c>
      <c r="D37" s="4">
        <f t="shared" si="2"/>
        <v>26.297046576841012</v>
      </c>
      <c r="E37" s="4">
        <f>(Bund!C38+Mindereinnahmen!D38)*100/C37</f>
        <v>12.101975017190824</v>
      </c>
      <c r="F37" s="4">
        <f>(Länder!C37+Mindereinnahmen!E38)*100/C37</f>
        <v>14.195071559650188</v>
      </c>
      <c r="G37" s="5">
        <f t="shared" si="3"/>
        <v>5.1665514488286375</v>
      </c>
      <c r="H37" s="5">
        <f>(Bestandserwerb!D38)*100/C37</f>
        <v>2.6895975958123119</v>
      </c>
      <c r="I37" s="5">
        <f>(Bestandserwerb!E38)*100/C37</f>
        <v>2.4769538530163255</v>
      </c>
      <c r="J37" s="5">
        <f t="shared" si="4"/>
        <v>2.4052945742902199</v>
      </c>
      <c r="K37" s="5">
        <f>Bund!F38*100/C37</f>
        <v>2.4052945742902199</v>
      </c>
      <c r="L37" s="5"/>
      <c r="M37" s="5">
        <f t="shared" si="5"/>
        <v>21.130495128012374</v>
      </c>
      <c r="N37" s="5">
        <f t="shared" si="6"/>
        <v>9.4123774213785119</v>
      </c>
      <c r="O37" s="5">
        <f t="shared" si="7"/>
        <v>11.718117706633862</v>
      </c>
      <c r="P37" s="5">
        <f t="shared" si="8"/>
        <v>18.725200553722154</v>
      </c>
      <c r="Q37" s="5">
        <f t="shared" si="9"/>
        <v>7.0070828470882915</v>
      </c>
      <c r="R37" s="5">
        <f t="shared" si="10"/>
        <v>11.718117706633862</v>
      </c>
    </row>
    <row r="38" spans="1:18" x14ac:dyDescent="0.4">
      <c r="A38" s="6">
        <f>D38+Subjektförderung!D38</f>
        <v>30.882844222762756</v>
      </c>
      <c r="B38" s="1">
        <v>1999</v>
      </c>
      <c r="C38" s="5">
        <v>61.543471182025399</v>
      </c>
      <c r="D38" s="4">
        <f t="shared" si="2"/>
        <v>24.987459603174599</v>
      </c>
      <c r="E38" s="4">
        <f>(Bund!C39+Mindereinnahmen!D39)*100/C38</f>
        <v>11.795280410052909</v>
      </c>
      <c r="F38" s="4">
        <f>(Länder!C38+Mindereinnahmen!E39)*100/C38</f>
        <v>13.192179193121692</v>
      </c>
      <c r="G38" s="5">
        <f t="shared" si="3"/>
        <v>5.629927570159726</v>
      </c>
      <c r="H38" s="5">
        <f>(Bestandserwerb!D39)*100/C38</f>
        <v>2.9531667501177297</v>
      </c>
      <c r="I38" s="5">
        <f>(Bestandserwerb!E39)*100/C38</f>
        <v>2.6767608200419959</v>
      </c>
      <c r="J38" s="5">
        <f t="shared" si="4"/>
        <v>2.0408338624338622</v>
      </c>
      <c r="K38" s="5">
        <f>Bund!F39*100/C38</f>
        <v>2.0408338624338622</v>
      </c>
      <c r="L38" s="5"/>
      <c r="M38" s="5">
        <f t="shared" si="5"/>
        <v>19.357532033014877</v>
      </c>
      <c r="N38" s="5">
        <f>E38-H38</f>
        <v>8.8421136599351797</v>
      </c>
      <c r="O38" s="5">
        <f t="shared" si="7"/>
        <v>10.515418373079697</v>
      </c>
      <c r="P38" s="5">
        <f t="shared" si="8"/>
        <v>17.316698170581013</v>
      </c>
      <c r="Q38" s="5">
        <f t="shared" si="9"/>
        <v>6.8012797975013175</v>
      </c>
      <c r="R38" s="5">
        <f t="shared" si="10"/>
        <v>10.515418373079697</v>
      </c>
    </row>
    <row r="39" spans="1:18" x14ac:dyDescent="0.4">
      <c r="A39" s="6">
        <f>D39+Subjektförderung!D39</f>
        <v>30.697352693368721</v>
      </c>
      <c r="B39" s="1">
        <v>2000</v>
      </c>
      <c r="C39" s="5">
        <v>61.380657766199903</v>
      </c>
      <c r="D39" s="4">
        <f t="shared" si="2"/>
        <v>24.928374111405851</v>
      </c>
      <c r="E39" s="4">
        <f>(Bund!C40+Mindereinnahmen!D40)*100/C39</f>
        <v>11.651960503978787</v>
      </c>
      <c r="F39" s="4">
        <f>(Länder!C39+Mindereinnahmen!E40)*100/C39</f>
        <v>13.276413607427063</v>
      </c>
      <c r="G39" s="5">
        <f t="shared" si="3"/>
        <v>5.2830205960907985</v>
      </c>
      <c r="H39" s="5">
        <f>(Bestandserwerb!D40)*100/C39</f>
        <v>2.78905150728241</v>
      </c>
      <c r="I39" s="5">
        <f>(Bestandserwerb!E40)*100/C39</f>
        <v>2.4939690888083885</v>
      </c>
      <c r="J39" s="5">
        <f t="shared" si="4"/>
        <v>1.7573940053050408</v>
      </c>
      <c r="K39" s="5">
        <f>Bund!F40*100/C39</f>
        <v>1.7573940053050408</v>
      </c>
      <c r="L39" s="5"/>
      <c r="M39" s="5">
        <f t="shared" si="5"/>
        <v>19.645353515315051</v>
      </c>
      <c r="N39" s="5">
        <f t="shared" si="6"/>
        <v>8.8629089966963761</v>
      </c>
      <c r="O39" s="5">
        <f t="shared" si="7"/>
        <v>10.782444518618675</v>
      </c>
      <c r="P39" s="5">
        <f t="shared" si="8"/>
        <v>17.88795951001001</v>
      </c>
      <c r="Q39" s="5">
        <f t="shared" si="9"/>
        <v>7.1055149913913356</v>
      </c>
      <c r="R39" s="5">
        <f t="shared" si="10"/>
        <v>10.782444518618675</v>
      </c>
    </row>
    <row r="40" spans="1:18" x14ac:dyDescent="0.4">
      <c r="A40" s="6">
        <f>D40+Subjektförderung!D40</f>
        <v>30.649072003141338</v>
      </c>
      <c r="B40" s="1">
        <v>2001</v>
      </c>
      <c r="C40" s="5">
        <v>62.1947248453273</v>
      </c>
      <c r="D40" s="4">
        <f t="shared" si="2"/>
        <v>23.952079596858621</v>
      </c>
      <c r="E40" s="4">
        <f>(Bund!C41+Mindereinnahmen!D41)*100/C40</f>
        <v>11.292702102094232</v>
      </c>
      <c r="F40" s="4">
        <f>(Länder!C40+Mindereinnahmen!E41)*100/C40</f>
        <v>12.659377494764389</v>
      </c>
      <c r="G40" s="5">
        <f t="shared" si="3"/>
        <v>6.4845539560004841</v>
      </c>
      <c r="H40" s="5">
        <f>(Bestandserwerb!D41)*100/C40</f>
        <v>3.4395701255102873</v>
      </c>
      <c r="I40" s="5">
        <f>(Bestandserwerb!E41)*100/C40</f>
        <v>3.0449838304901973</v>
      </c>
      <c r="J40" s="5">
        <f t="shared" si="4"/>
        <v>1.3087926701570669</v>
      </c>
      <c r="K40" s="5">
        <f>Bund!F41*100/C40</f>
        <v>1.3087926701570669</v>
      </c>
      <c r="L40" s="5"/>
      <c r="M40" s="5">
        <f t="shared" si="5"/>
        <v>17.467525640858135</v>
      </c>
      <c r="N40" s="5">
        <f t="shared" si="6"/>
        <v>7.8531319765839447</v>
      </c>
      <c r="O40" s="5">
        <f t="shared" si="7"/>
        <v>9.614393664274191</v>
      </c>
      <c r="P40" s="5">
        <f t="shared" si="8"/>
        <v>16.158732970701067</v>
      </c>
      <c r="Q40" s="5">
        <f t="shared" si="9"/>
        <v>6.5443393064268776</v>
      </c>
      <c r="R40" s="5">
        <f t="shared" si="10"/>
        <v>9.614393664274191</v>
      </c>
    </row>
    <row r="41" spans="1:18" x14ac:dyDescent="0.4">
      <c r="A41" s="6">
        <f>D41+Subjektförderung!D41</f>
        <v>30.489709571649502</v>
      </c>
      <c r="B41" s="1">
        <v>2002</v>
      </c>
      <c r="C41" s="5">
        <v>63.171605340280003</v>
      </c>
      <c r="D41" s="4">
        <f t="shared" si="2"/>
        <v>23.296534765463932</v>
      </c>
      <c r="E41" s="4">
        <f>(Bund!C42+Mindereinnahmen!D42)*100/C41</f>
        <v>10.89531833634021</v>
      </c>
      <c r="F41" s="4">
        <f>(Länder!C41+Mindereinnahmen!E42)*100/C41</f>
        <v>12.401216429123719</v>
      </c>
      <c r="G41" s="5">
        <f t="shared" si="3"/>
        <v>6.7183123113604992</v>
      </c>
      <c r="H41" s="5">
        <f>(Bestandserwerb!D42)*100/C41</f>
        <v>3.5518406059319876</v>
      </c>
      <c r="I41" s="5">
        <f>(Bestandserwerb!E42)*100/C41</f>
        <v>3.1664717054285116</v>
      </c>
      <c r="J41" s="5">
        <f t="shared" si="4"/>
        <v>1.009947422680413</v>
      </c>
      <c r="K41" s="5">
        <f>Bund!F42*100/C41</f>
        <v>1.009947422680413</v>
      </c>
      <c r="L41" s="5"/>
      <c r="M41" s="5">
        <f t="shared" si="5"/>
        <v>16.578222454103432</v>
      </c>
      <c r="N41" s="5">
        <f t="shared" si="6"/>
        <v>7.3434777304082228</v>
      </c>
      <c r="O41" s="5">
        <f t="shared" si="7"/>
        <v>9.2347447236952078</v>
      </c>
      <c r="P41" s="5">
        <f t="shared" si="8"/>
        <v>15.568275031423017</v>
      </c>
      <c r="Q41" s="5">
        <f t="shared" si="9"/>
        <v>6.33353030772781</v>
      </c>
      <c r="R41" s="5">
        <f t="shared" si="10"/>
        <v>9.2347447236952078</v>
      </c>
    </row>
    <row r="42" spans="1:18" x14ac:dyDescent="0.4">
      <c r="A42" s="6">
        <f>D42+Subjektförderung!D42</f>
        <v>30.260580639185733</v>
      </c>
      <c r="B42" s="1">
        <v>2003</v>
      </c>
      <c r="C42" s="5">
        <v>63.9856724194074</v>
      </c>
      <c r="D42" s="4">
        <f t="shared" si="2"/>
        <v>22.66608984732823</v>
      </c>
      <c r="E42" s="4">
        <f>(Bund!C43+Mindereinnahmen!D43)*100/C42</f>
        <v>10.785578613231547</v>
      </c>
      <c r="F42" s="4">
        <f>(Länder!C42+Mindereinnahmen!E43)*100/C42</f>
        <v>11.880511234096685</v>
      </c>
      <c r="G42" s="5">
        <f t="shared" si="3"/>
        <v>6.9129032266016797</v>
      </c>
      <c r="H42" s="5">
        <f>(Bestandserwerb!D43)*100/C42</f>
        <v>3.7095243653684227</v>
      </c>
      <c r="I42" s="5">
        <f>(Bestandserwerb!E43)*100/C42</f>
        <v>3.203378861233257</v>
      </c>
      <c r="J42" s="5">
        <f t="shared" si="4"/>
        <v>0.82049618320610629</v>
      </c>
      <c r="K42" s="5">
        <f>Bund!F43*100/C42</f>
        <v>0.82049618320610629</v>
      </c>
      <c r="L42" s="5"/>
      <c r="M42" s="5">
        <f t="shared" si="5"/>
        <v>15.753186620726552</v>
      </c>
      <c r="N42" s="5">
        <f t="shared" si="6"/>
        <v>7.0760542478631239</v>
      </c>
      <c r="O42" s="5">
        <f t="shared" si="7"/>
        <v>8.6771323728634293</v>
      </c>
      <c r="P42" s="5">
        <f t="shared" si="8"/>
        <v>14.932690437520446</v>
      </c>
      <c r="Q42" s="5">
        <f t="shared" si="9"/>
        <v>6.2555580646570172</v>
      </c>
      <c r="R42" s="5">
        <f t="shared" si="10"/>
        <v>8.6771323728634293</v>
      </c>
    </row>
    <row r="43" spans="1:18" x14ac:dyDescent="0.4">
      <c r="A43" s="6">
        <f>D43+Subjektförderung!D43</f>
        <v>29.348651581383663</v>
      </c>
      <c r="B43" s="1">
        <v>2004</v>
      </c>
      <c r="C43" s="5">
        <v>64.718332790621901</v>
      </c>
      <c r="D43" s="4">
        <f t="shared" si="2"/>
        <v>21.340243798742151</v>
      </c>
      <c r="E43" s="4">
        <f>(Bund!C44+Mindereinnahmen!D44)*100/C43</f>
        <v>10.374147031446547</v>
      </c>
      <c r="F43" s="4">
        <f>(Länder!C43+Mindereinnahmen!E44)*100/C43</f>
        <v>10.966096767295605</v>
      </c>
      <c r="G43" s="5">
        <f t="shared" si="3"/>
        <v>10.207371754078888</v>
      </c>
      <c r="H43" s="5">
        <f>(Bestandserwerb!D44)*100/C43</f>
        <v>5.3668474556748178</v>
      </c>
      <c r="I43" s="5">
        <f>(Bestandserwerb!E44)*100/C43</f>
        <v>4.8405242984040706</v>
      </c>
      <c r="J43" s="5">
        <f t="shared" si="4"/>
        <v>0.67477016352201302</v>
      </c>
      <c r="K43" s="5">
        <f>Bund!F44*100/C43</f>
        <v>0.67477016352201302</v>
      </c>
      <c r="L43" s="5"/>
      <c r="M43" s="5">
        <f t="shared" si="5"/>
        <v>11.132872044663264</v>
      </c>
      <c r="N43" s="5">
        <f t="shared" si="6"/>
        <v>5.0072995757717296</v>
      </c>
      <c r="O43" s="5">
        <f t="shared" si="7"/>
        <v>6.1255724688915345</v>
      </c>
      <c r="P43" s="5">
        <f t="shared" si="8"/>
        <v>10.45810188114125</v>
      </c>
      <c r="Q43" s="5">
        <f t="shared" si="9"/>
        <v>4.3325294122497162</v>
      </c>
      <c r="R43" s="5">
        <f t="shared" si="10"/>
        <v>6.1255724688915345</v>
      </c>
    </row>
    <row r="44" spans="1:18" x14ac:dyDescent="0.4">
      <c r="A44" s="6">
        <f>D44+Subjektförderung!D44</f>
        <v>41.694632610763442</v>
      </c>
      <c r="B44" s="1">
        <v>2005</v>
      </c>
      <c r="C44" s="5">
        <v>65.043959622272894</v>
      </c>
      <c r="D44" s="4">
        <f t="shared" si="2"/>
        <v>19.61863956946182</v>
      </c>
      <c r="E44" s="4">
        <f>(Bund!C45+Mindereinnahmen!D45)*100/C44</f>
        <v>9.7489759799749649</v>
      </c>
      <c r="F44" s="4">
        <f>(Länder!C44+Mindereinnahmen!E45)*100/C44</f>
        <v>9.869663589486855</v>
      </c>
      <c r="G44" s="5">
        <f t="shared" si="3"/>
        <v>9.5021057917224674</v>
      </c>
      <c r="H44" s="5">
        <f>(Bestandserwerb!D45)*100/C44</f>
        <v>4.9835293419153484</v>
      </c>
      <c r="I44" s="5">
        <f>(Bestandserwerb!E45)*100/C44</f>
        <v>4.5185764498071199</v>
      </c>
      <c r="J44" s="5">
        <f t="shared" si="4"/>
        <v>0.51196145181476838</v>
      </c>
      <c r="K44" s="5">
        <f>Bund!F45*100/C44</f>
        <v>0.51196145181476838</v>
      </c>
      <c r="L44" s="5"/>
      <c r="M44" s="5">
        <f t="shared" si="5"/>
        <v>10.116533777739352</v>
      </c>
      <c r="N44" s="5">
        <f t="shared" si="6"/>
        <v>4.7654466380596165</v>
      </c>
      <c r="O44" s="5">
        <f t="shared" si="7"/>
        <v>5.351087139679735</v>
      </c>
      <c r="P44" s="5">
        <f t="shared" si="8"/>
        <v>9.6045723259245825</v>
      </c>
      <c r="Q44" s="5">
        <f t="shared" si="9"/>
        <v>4.2534851862448484</v>
      </c>
      <c r="R44" s="5">
        <f t="shared" si="10"/>
        <v>5.351087139679735</v>
      </c>
    </row>
    <row r="45" spans="1:18" x14ac:dyDescent="0.4">
      <c r="A45" s="6">
        <f>D45+Subjektförderung!D45</f>
        <v>41.762372199252809</v>
      </c>
      <c r="B45" s="1">
        <v>2006</v>
      </c>
      <c r="C45" s="5">
        <v>65.369586453923802</v>
      </c>
      <c r="D45" s="4">
        <f t="shared" si="2"/>
        <v>17.030687516811955</v>
      </c>
      <c r="E45" s="4">
        <f>(Bund!C46+Mindereinnahmen!D46)*100/C45</f>
        <v>8.5500693872976345</v>
      </c>
      <c r="F45" s="4">
        <f>(Länder!C45+Mindereinnahmen!E46)*100/C45</f>
        <v>8.4806181295143208</v>
      </c>
      <c r="G45" s="5">
        <f t="shared" si="3"/>
        <v>8.6211777206409987</v>
      </c>
      <c r="H45" s="5">
        <f>(Bestandserwerb!D46)*100/C45</f>
        <v>4.5489863119658747</v>
      </c>
      <c r="I45" s="5">
        <f>(Bestandserwerb!E46)*100/C45</f>
        <v>4.0721914086751241</v>
      </c>
      <c r="J45" s="5">
        <f t="shared" si="4"/>
        <v>0.44975043586550434</v>
      </c>
      <c r="K45" s="5">
        <f>Bund!F46*100/C45</f>
        <v>0.44975043586550434</v>
      </c>
      <c r="L45" s="5"/>
      <c r="M45" s="5">
        <f t="shared" si="5"/>
        <v>8.4095097961709566</v>
      </c>
      <c r="N45" s="5">
        <f t="shared" si="6"/>
        <v>4.0010830753317599</v>
      </c>
      <c r="O45" s="5">
        <f t="shared" si="7"/>
        <v>4.4084267208391967</v>
      </c>
      <c r="P45" s="5">
        <f t="shared" si="8"/>
        <v>7.9597593603054522</v>
      </c>
      <c r="Q45" s="5">
        <f t="shared" si="9"/>
        <v>3.5513326394662554</v>
      </c>
      <c r="R45" s="5">
        <f t="shared" si="10"/>
        <v>4.4084267208391967</v>
      </c>
    </row>
    <row r="46" spans="1:18" x14ac:dyDescent="0.4">
      <c r="A46" s="6">
        <f>D46+Subjektförderung!D46</f>
        <v>37.586846332890943</v>
      </c>
      <c r="B46" s="1">
        <v>2007</v>
      </c>
      <c r="C46" s="5">
        <v>66.590687072614799</v>
      </c>
      <c r="D46" s="4">
        <f t="shared" si="2"/>
        <v>13.9375934233555</v>
      </c>
      <c r="E46" s="4">
        <f>(Bund!C47+Mindereinnahmen!D47)*100/C46</f>
        <v>7.2879398536733486</v>
      </c>
      <c r="F46" s="4">
        <f>(Länder!C46+Mindereinnahmen!E47)*100/C46</f>
        <v>6.649653569682151</v>
      </c>
      <c r="G46" s="5">
        <f t="shared" si="3"/>
        <v>7.0200340046652494</v>
      </c>
      <c r="H46" s="5">
        <f>(Bestandserwerb!D47)*100/C46</f>
        <v>3.6993336204656142</v>
      </c>
      <c r="I46" s="5">
        <f>(Bestandserwerb!E47)*100/C46</f>
        <v>3.3207003841996352</v>
      </c>
      <c r="J46" s="5">
        <f t="shared" si="4"/>
        <v>0.77821692909535434</v>
      </c>
      <c r="K46" s="5">
        <f>Bund!F47*100/C46</f>
        <v>0.77821692909535434</v>
      </c>
      <c r="L46" s="5"/>
      <c r="M46" s="5">
        <f t="shared" si="5"/>
        <v>6.9175594186902503</v>
      </c>
      <c r="N46" s="5">
        <f t="shared" si="6"/>
        <v>3.5886062332077344</v>
      </c>
      <c r="O46" s="5">
        <f t="shared" si="7"/>
        <v>3.3289531854825158</v>
      </c>
      <c r="P46" s="5">
        <f t="shared" si="8"/>
        <v>6.1393424895948954</v>
      </c>
      <c r="Q46" s="5">
        <f t="shared" si="9"/>
        <v>2.81038930411238</v>
      </c>
      <c r="R46" s="5">
        <f t="shared" si="10"/>
        <v>3.3289531854825158</v>
      </c>
    </row>
    <row r="47" spans="1:18" x14ac:dyDescent="0.4">
      <c r="A47" s="6">
        <f>D47+Subjektförderung!D47</f>
        <v>34.39612422582546</v>
      </c>
      <c r="B47" s="1">
        <v>2008</v>
      </c>
      <c r="C47" s="5">
        <v>67.160534028003894</v>
      </c>
      <c r="D47" s="4">
        <f t="shared" si="2"/>
        <v>11.437551571280004</v>
      </c>
      <c r="E47" s="4">
        <f>(Bund!C48+Mindereinnahmen!D48)*100/C47</f>
        <v>5.9196159955224266</v>
      </c>
      <c r="F47" s="4">
        <f>(Länder!C47+Mindereinnahmen!E48)*100/C47</f>
        <v>5.5179355757575781</v>
      </c>
      <c r="G47" s="5">
        <f t="shared" si="3"/>
        <v>5.7840891762755788</v>
      </c>
      <c r="H47" s="5">
        <f>(Bestandserwerb!D48)*100/C47</f>
        <v>3.1028529918204324</v>
      </c>
      <c r="I47" s="5">
        <f>(Bestandserwerb!E48)*100/C47</f>
        <v>2.681236184455146</v>
      </c>
      <c r="J47" s="5">
        <f t="shared" si="4"/>
        <v>0.77161387636363654</v>
      </c>
      <c r="K47" s="5">
        <f>Bund!F48*100/C47</f>
        <v>0.77161387636363654</v>
      </c>
      <c r="L47" s="5"/>
      <c r="M47" s="5">
        <f t="shared" si="5"/>
        <v>5.6534623950044267</v>
      </c>
      <c r="N47" s="5">
        <f t="shared" si="6"/>
        <v>2.8167630037019942</v>
      </c>
      <c r="O47" s="5">
        <f t="shared" si="7"/>
        <v>2.8366993913024321</v>
      </c>
      <c r="P47" s="5">
        <f t="shared" si="8"/>
        <v>4.8818485186407896</v>
      </c>
      <c r="Q47" s="5">
        <f t="shared" si="9"/>
        <v>2.0451491273383575</v>
      </c>
      <c r="R47" s="5">
        <f t="shared" si="10"/>
        <v>2.8366993913024321</v>
      </c>
    </row>
    <row r="48" spans="1:18" x14ac:dyDescent="0.4">
      <c r="A48" s="6">
        <f>D48+Subjektförderung!D48</f>
        <v>35.361472718974852</v>
      </c>
      <c r="B48" s="1">
        <v>2009</v>
      </c>
      <c r="C48" s="5">
        <v>68.544448062520303</v>
      </c>
      <c r="D48" s="4">
        <f t="shared" si="2"/>
        <v>11.241065498072217</v>
      </c>
      <c r="E48" s="4">
        <f>(Bund!C49+Mindereinnahmen!D49)*100/C48</f>
        <v>5.8485062106612871</v>
      </c>
      <c r="F48" s="4">
        <f>(Länder!C48+Mindereinnahmen!E49)*100/C48</f>
        <v>5.39255928741093</v>
      </c>
      <c r="G48" s="5">
        <f t="shared" si="3"/>
        <v>6.1523637927201413</v>
      </c>
      <c r="H48" s="5">
        <f>(Bestandserwerb!D49)*100/C48</f>
        <v>3.2746371163838082</v>
      </c>
      <c r="I48" s="5">
        <f>(Bestandserwerb!E49)*100/C48</f>
        <v>2.8777266763363336</v>
      </c>
      <c r="J48" s="5">
        <f t="shared" si="4"/>
        <v>0.75603497387173457</v>
      </c>
      <c r="K48" s="5">
        <f>Bund!F49*100/C48</f>
        <v>0.75603497387173457</v>
      </c>
      <c r="L48" s="5"/>
      <c r="M48" s="5">
        <f t="shared" si="5"/>
        <v>5.0887017053520758</v>
      </c>
      <c r="N48" s="5">
        <f t="shared" si="6"/>
        <v>2.5738690942774789</v>
      </c>
      <c r="O48" s="5">
        <f t="shared" si="7"/>
        <v>2.5148326110745964</v>
      </c>
      <c r="P48" s="5">
        <f t="shared" si="8"/>
        <v>4.3326667314803409</v>
      </c>
      <c r="Q48" s="5">
        <f t="shared" si="9"/>
        <v>1.8178341204057444</v>
      </c>
      <c r="R48" s="5">
        <f t="shared" si="10"/>
        <v>2.5148326110745964</v>
      </c>
    </row>
    <row r="49" spans="1:18" x14ac:dyDescent="0.4">
      <c r="A49" s="6">
        <f>D49+Subjektförderung!D49</f>
        <v>33.38408507914437</v>
      </c>
      <c r="B49" s="1">
        <v>2010</v>
      </c>
      <c r="C49" s="5">
        <v>69.032888309996693</v>
      </c>
      <c r="D49" s="4">
        <f t="shared" si="2"/>
        <v>8.789575975370763</v>
      </c>
      <c r="E49" s="4">
        <f>(Bund!C50+Mindereinnahmen!D50)*100/C49</f>
        <v>4.7134391239556646</v>
      </c>
      <c r="F49" s="4">
        <f>(Länder!C49+Mindereinnahmen!E50)*100/C49</f>
        <v>4.0761368514150975</v>
      </c>
      <c r="G49" s="5">
        <f t="shared" si="3"/>
        <v>4.6335101532818701</v>
      </c>
      <c r="H49" s="5">
        <f>(Bestandserwerb!D50)*100/C49</f>
        <v>2.5471334000428931</v>
      </c>
      <c r="I49" s="5">
        <f>(Bestandserwerb!E50)*100/C49</f>
        <v>2.0863767532389765</v>
      </c>
      <c r="J49" s="5">
        <f t="shared" si="4"/>
        <v>0.75068566981132134</v>
      </c>
      <c r="K49" s="5">
        <f>Bund!F50*100/C49</f>
        <v>0.75068566981132134</v>
      </c>
      <c r="L49" s="5"/>
      <c r="M49" s="5">
        <f t="shared" si="5"/>
        <v>4.1560658220888929</v>
      </c>
      <c r="N49" s="5">
        <f t="shared" si="6"/>
        <v>2.1663057239127714</v>
      </c>
      <c r="O49" s="5">
        <f t="shared" si="7"/>
        <v>1.989760098176121</v>
      </c>
      <c r="P49" s="5">
        <f t="shared" si="8"/>
        <v>3.4053801522775711</v>
      </c>
      <c r="Q49" s="5">
        <f t="shared" si="9"/>
        <v>1.4156200541014501</v>
      </c>
      <c r="R49" s="5">
        <f t="shared" si="10"/>
        <v>1.989760098176121</v>
      </c>
    </row>
    <row r="50" spans="1:18" x14ac:dyDescent="0.4">
      <c r="A50" s="6">
        <f>D50+Subjektförderung!D50</f>
        <v>29.103848387878813</v>
      </c>
      <c r="B50" s="1">
        <v>2011</v>
      </c>
      <c r="C50" s="5">
        <v>69.846955389124005</v>
      </c>
      <c r="D50" s="4">
        <f t="shared" si="2"/>
        <v>5.4776217212121256</v>
      </c>
      <c r="E50" s="4">
        <f>(Bund!C51+Mindereinnahmen!D51)*100/C50</f>
        <v>2.9634462783216806</v>
      </c>
      <c r="F50" s="4">
        <f>(Länder!C50+Mindereinnahmen!E51)*100/C50</f>
        <v>2.514175442890445</v>
      </c>
      <c r="G50" s="5">
        <f t="shared" si="3"/>
        <v>2.3724647757606703</v>
      </c>
      <c r="H50" s="5">
        <f>(Bestandserwerb!D51)*100/C50</f>
        <v>1.3785851980230448</v>
      </c>
      <c r="I50" s="5">
        <f>(Bestandserwerb!E51)*100/C50</f>
        <v>0.99387957773762559</v>
      </c>
      <c r="J50" s="5">
        <f t="shared" si="4"/>
        <v>0.74190778554778614</v>
      </c>
      <c r="K50" s="5">
        <f>Bund!F51*100/C50</f>
        <v>0.74190778554778614</v>
      </c>
      <c r="L50" s="5"/>
      <c r="M50" s="5">
        <f t="shared" si="5"/>
        <v>3.1051569454514554</v>
      </c>
      <c r="N50" s="5">
        <f t="shared" si="6"/>
        <v>1.5848610802986358</v>
      </c>
      <c r="O50" s="5">
        <f t="shared" si="7"/>
        <v>1.5202958651528196</v>
      </c>
      <c r="P50" s="5">
        <f t="shared" si="8"/>
        <v>2.3632491599036691</v>
      </c>
      <c r="Q50" s="5">
        <f t="shared" si="9"/>
        <v>0.84295329475084968</v>
      </c>
      <c r="R50" s="5">
        <f t="shared" si="10"/>
        <v>1.5202958651528196</v>
      </c>
    </row>
    <row r="51" spans="1:18" x14ac:dyDescent="0.4">
      <c r="A51" s="6">
        <f>D51+Subjektförderung!D51</f>
        <v>26.826232669885076</v>
      </c>
      <c r="B51" s="1">
        <v>2012</v>
      </c>
      <c r="C51" s="5">
        <v>70.8238358840768</v>
      </c>
      <c r="D51" s="4">
        <f t="shared" si="2"/>
        <v>3.8770379572413818</v>
      </c>
      <c r="E51" s="4">
        <f>(Bund!C52+Mindereinnahmen!D52)*100/C51</f>
        <v>2.2194745319540243</v>
      </c>
      <c r="F51" s="4">
        <f>(Länder!C51+Mindereinnahmen!E52)*100/C51</f>
        <v>1.6575634252873577</v>
      </c>
      <c r="G51" s="5">
        <f t="shared" si="3"/>
        <v>1.5201523216105972</v>
      </c>
      <c r="H51" s="5">
        <f>(Bestandserwerb!D52)*100/C51</f>
        <v>0.94896696802090807</v>
      </c>
      <c r="I51" s="5">
        <f>(Bestandserwerb!E52)*100/C51</f>
        <v>0.57118535358968914</v>
      </c>
      <c r="J51" s="5">
        <f t="shared" si="4"/>
        <v>0.73167457471264419</v>
      </c>
      <c r="K51" s="5">
        <f>Bund!F52*100/C51</f>
        <v>0.73167457471264419</v>
      </c>
      <c r="L51" s="5"/>
      <c r="M51" s="5">
        <f t="shared" si="5"/>
        <v>2.3568856356307846</v>
      </c>
      <c r="N51" s="5">
        <f t="shared" si="6"/>
        <v>1.2705075639331163</v>
      </c>
      <c r="O51" s="5">
        <f t="shared" si="7"/>
        <v>1.0863780716976685</v>
      </c>
      <c r="P51" s="5">
        <f t="shared" si="8"/>
        <v>1.6252110609181405</v>
      </c>
      <c r="Q51" s="5">
        <f t="shared" si="9"/>
        <v>0.53883298922047207</v>
      </c>
      <c r="R51" s="5">
        <f t="shared" si="10"/>
        <v>1.0863780716976685</v>
      </c>
    </row>
    <row r="52" spans="1:18" x14ac:dyDescent="0.4">
      <c r="A52" s="6">
        <f>D52+Subjektförderung!D52</f>
        <v>26.380588583333346</v>
      </c>
      <c r="B52" s="1">
        <v>2013</v>
      </c>
      <c r="C52" s="5">
        <v>72.289156626505999</v>
      </c>
      <c r="D52" s="4">
        <f t="shared" si="2"/>
        <v>3.4169785833333344</v>
      </c>
      <c r="E52" s="4">
        <f>(Bund!C53+Mindereinnahmen!D53)*100/C52</f>
        <v>1.661632333333334</v>
      </c>
      <c r="F52" s="4">
        <f>(Länder!C52+Mindereinnahmen!E53)*100/C52</f>
        <v>1.7553462500000003</v>
      </c>
      <c r="G52" s="5">
        <f t="shared" si="3"/>
        <v>0.81015576381563126</v>
      </c>
      <c r="H52" s="5">
        <f>(Bestandserwerb!D53)*100/C52</f>
        <v>0.57666384098254875</v>
      </c>
      <c r="I52" s="5">
        <f>(Bestandserwerb!E53)*100/C52</f>
        <v>0.23349192283308251</v>
      </c>
      <c r="J52" s="5">
        <f t="shared" si="4"/>
        <v>0.71684333333333361</v>
      </c>
      <c r="K52" s="5">
        <f>Bund!F53*100/C52</f>
        <v>0.71684333333333361</v>
      </c>
      <c r="L52" s="5"/>
      <c r="M52" s="5">
        <f t="shared" si="5"/>
        <v>2.6068228195177032</v>
      </c>
      <c r="N52" s="5">
        <f t="shared" si="6"/>
        <v>1.0849684923507854</v>
      </c>
      <c r="O52" s="5">
        <f t="shared" si="7"/>
        <v>1.5218543271669178</v>
      </c>
      <c r="P52" s="5">
        <f t="shared" si="8"/>
        <v>1.8899794861843695</v>
      </c>
      <c r="Q52" s="5">
        <f t="shared" si="9"/>
        <v>0.3681251590174518</v>
      </c>
      <c r="R52" s="5">
        <f t="shared" si="10"/>
        <v>1.5218543271669178</v>
      </c>
    </row>
    <row r="53" spans="1:18" x14ac:dyDescent="0.4">
      <c r="A53" s="6">
        <f>D53+Subjektförderung!D53</f>
        <v>25.589215748508277</v>
      </c>
      <c r="B53" s="1">
        <v>2014</v>
      </c>
      <c r="C53" s="5">
        <v>73.673070661022507</v>
      </c>
      <c r="D53" s="4">
        <f t="shared" si="2"/>
        <v>2.8412837706077334</v>
      </c>
      <c r="E53" s="4">
        <f>(Bund!C54+Mindereinnahmen!D54)*100/C53</f>
        <v>1.3525783451933695</v>
      </c>
      <c r="F53" s="4">
        <f>(Länder!C53+Mindereinnahmen!E54)*100/C53</f>
        <v>1.4887054254143639</v>
      </c>
      <c r="G53" s="5">
        <f t="shared" si="3"/>
        <v>0.47926363143047751</v>
      </c>
      <c r="H53" s="5">
        <f>(Bestandserwerb!D54)*100/C53</f>
        <v>0.40058160882194122</v>
      </c>
      <c r="I53" s="5">
        <f>(Bestandserwerb!E54)*100/C53</f>
        <v>7.8682022608536281E-2</v>
      </c>
      <c r="J53" s="5">
        <f t="shared" si="4"/>
        <v>0.70337776795580076</v>
      </c>
      <c r="K53" s="5">
        <f>Bund!F54*100/C53</f>
        <v>0.70337776795580076</v>
      </c>
      <c r="L53" s="5"/>
      <c r="M53" s="5">
        <f t="shared" si="5"/>
        <v>2.3620201391772557</v>
      </c>
      <c r="N53" s="5">
        <f t="shared" si="6"/>
        <v>0.95199673637142834</v>
      </c>
      <c r="O53" s="5">
        <f t="shared" si="7"/>
        <v>1.4100234028058276</v>
      </c>
      <c r="P53" s="5">
        <f t="shared" si="8"/>
        <v>1.6586423712214553</v>
      </c>
      <c r="Q53" s="5">
        <f t="shared" si="9"/>
        <v>0.24861896841562758</v>
      </c>
      <c r="R53" s="5">
        <f t="shared" si="10"/>
        <v>1.4100234028058276</v>
      </c>
    </row>
    <row r="54" spans="1:18" x14ac:dyDescent="0.4">
      <c r="A54" s="6">
        <f>D54+Subjektförderung!D54</f>
        <v>25.117762408695665</v>
      </c>
      <c r="B54" s="1">
        <v>2015</v>
      </c>
      <c r="C54" s="5">
        <v>74.894171279713404</v>
      </c>
      <c r="D54" s="4">
        <f t="shared" si="2"/>
        <v>2.6845079739130449</v>
      </c>
      <c r="E54" s="4">
        <f>(Bund!C55+Mindereinnahmen!D55)*100/C54</f>
        <v>1.3677165826086963</v>
      </c>
      <c r="F54" s="4">
        <f>(Länder!C54+Mindereinnahmen!E55)*100/C54</f>
        <v>1.3167913913043485</v>
      </c>
      <c r="G54" s="5">
        <f t="shared" si="3"/>
        <v>0.43178305371495568</v>
      </c>
      <c r="H54" s="5">
        <f>(Bestandserwerb!D55)*100/C54</f>
        <v>0.39147412246710195</v>
      </c>
      <c r="I54" s="5">
        <f>(Bestandserwerb!E55)*100/C54</f>
        <v>4.0308931247853737E-2</v>
      </c>
      <c r="J54" s="5">
        <f t="shared" si="4"/>
        <v>0.69190965217391343</v>
      </c>
      <c r="K54" s="5">
        <f>Bund!F55*100/C54</f>
        <v>0.69190965217391343</v>
      </c>
      <c r="L54" s="5"/>
      <c r="M54" s="5">
        <f t="shared" si="5"/>
        <v>2.252724920198089</v>
      </c>
      <c r="N54" s="5">
        <f t="shared" si="6"/>
        <v>0.97624246014159444</v>
      </c>
      <c r="O54" s="5">
        <f t="shared" si="7"/>
        <v>1.2764824600564948</v>
      </c>
      <c r="P54" s="5">
        <f t="shared" si="8"/>
        <v>1.5608152680241758</v>
      </c>
      <c r="Q54" s="5">
        <f t="shared" si="9"/>
        <v>0.28433280796768101</v>
      </c>
      <c r="R54" s="5">
        <f t="shared" si="10"/>
        <v>1.2764824600564948</v>
      </c>
    </row>
    <row r="55" spans="1:18" x14ac:dyDescent="0.4">
      <c r="A55" s="6">
        <f>D55+Subjektförderung!D55</f>
        <v>25.972260221888426</v>
      </c>
      <c r="B55" s="1">
        <v>2016</v>
      </c>
      <c r="C55" s="5">
        <v>75.871051774666199</v>
      </c>
      <c r="D55" s="4">
        <f t="shared" si="2"/>
        <v>3.0313630115879842</v>
      </c>
      <c r="E55" s="4">
        <f>(Bund!C56+Mindereinnahmen!D56)*100/C55</f>
        <v>1.7532404901287559</v>
      </c>
      <c r="F55" s="4">
        <f>(Länder!C55+Mindereinnahmen!E56)*100/C55</f>
        <v>1.2781225214592282</v>
      </c>
      <c r="G55" s="5">
        <f t="shared" si="3"/>
        <v>0.27240864872617404</v>
      </c>
      <c r="H55" s="5">
        <f>(Bestandserwerb!D56)*100/C55</f>
        <v>0.24279558798702364</v>
      </c>
      <c r="I55" s="5">
        <f>(Bestandserwerb!E56)*100/C55</f>
        <v>2.9613060739150387E-2</v>
      </c>
      <c r="J55" s="5">
        <f t="shared" si="4"/>
        <v>1.2651729184549361</v>
      </c>
      <c r="K55" s="5">
        <f>Bund!F56*100/C55</f>
        <v>1.2651729184549361</v>
      </c>
      <c r="L55" s="5"/>
      <c r="M55" s="5">
        <f t="shared" si="5"/>
        <v>2.7589543628618101</v>
      </c>
      <c r="N55" s="5">
        <f t="shared" si="6"/>
        <v>1.5104449021417323</v>
      </c>
      <c r="O55" s="5">
        <f t="shared" si="7"/>
        <v>1.2485094607200777</v>
      </c>
      <c r="P55" s="5">
        <f t="shared" si="8"/>
        <v>1.493781444406874</v>
      </c>
      <c r="Q55" s="5">
        <f t="shared" si="9"/>
        <v>0.24527198368679626</v>
      </c>
      <c r="R55" s="5">
        <f t="shared" si="10"/>
        <v>1.2485094607200777</v>
      </c>
    </row>
    <row r="56" spans="1:18" x14ac:dyDescent="0.4">
      <c r="A56" s="6">
        <f>D56+Subjektförderung!D56</f>
        <v>27.481458349260034</v>
      </c>
      <c r="B56" s="1">
        <v>2017</v>
      </c>
      <c r="C56" s="5">
        <v>77.010745685444505</v>
      </c>
      <c r="D56" s="4">
        <f t="shared" si="2"/>
        <v>3.9146173344608863</v>
      </c>
      <c r="E56" s="4">
        <f>(Bund!C57+Mindereinnahmen!D57)*100/C56</f>
        <v>2.2936422498942908</v>
      </c>
      <c r="F56" s="4">
        <f>(Länder!C56+Mindereinnahmen!E57)*100/C56</f>
        <v>1.6209750845665956</v>
      </c>
      <c r="G56" s="5">
        <f t="shared" si="3"/>
        <v>0.22479677024068367</v>
      </c>
      <c r="H56" s="5">
        <f>(Bestandserwerb!D57)*100/C56</f>
        <v>0.19492503196075622</v>
      </c>
      <c r="I56" s="5">
        <f>(Bestandserwerb!E57)*100/C56</f>
        <v>2.9871738279927462E-2</v>
      </c>
      <c r="J56" s="5">
        <f t="shared" si="4"/>
        <v>1.8154609302325575</v>
      </c>
      <c r="K56" s="5">
        <f>Bund!F57*100/C56</f>
        <v>1.8154609302325575</v>
      </c>
      <c r="L56" s="5"/>
      <c r="M56" s="5">
        <f t="shared" si="5"/>
        <v>3.6898205642202027</v>
      </c>
      <c r="N56" s="5">
        <f t="shared" si="6"/>
        <v>2.0987172179335345</v>
      </c>
      <c r="O56" s="5">
        <f t="shared" si="7"/>
        <v>1.5911033462866682</v>
      </c>
      <c r="P56" s="5">
        <f t="shared" si="8"/>
        <v>1.8743596339876452</v>
      </c>
      <c r="Q56" s="5">
        <f t="shared" si="9"/>
        <v>0.28325628770097699</v>
      </c>
      <c r="R56" s="5">
        <f t="shared" si="10"/>
        <v>1.5911033462866682</v>
      </c>
    </row>
    <row r="57" spans="1:18" x14ac:dyDescent="0.4">
      <c r="A57" s="6">
        <f>D57+Subjektförderung!D57</f>
        <v>26.805912641329186</v>
      </c>
      <c r="B57" s="1">
        <v>2018</v>
      </c>
      <c r="C57" s="5">
        <v>78.394659719960899</v>
      </c>
      <c r="D57" s="4">
        <f t="shared" si="2"/>
        <v>4.0081862861889945</v>
      </c>
      <c r="E57" s="4">
        <f>(Bund!C58+Mindereinnahmen!D58)*100/C57</f>
        <v>2.2344366392523374</v>
      </c>
      <c r="F57" s="4">
        <f>(Länder!C57+Mindereinnahmen!E58)*100/C57</f>
        <v>1.7737496469366569</v>
      </c>
      <c r="G57" s="5">
        <f t="shared" si="3"/>
        <v>0.22287603481544421</v>
      </c>
      <c r="H57" s="5">
        <f>(Bestandserwerb!D58)*100/C57</f>
        <v>0.19172827308600024</v>
      </c>
      <c r="I57" s="5">
        <f>(Bestandserwerb!E58)*100/C57</f>
        <v>3.1147761729443984E-2</v>
      </c>
      <c r="J57" s="5">
        <f t="shared" si="4"/>
        <v>1.7905683946002084</v>
      </c>
      <c r="K57" s="5">
        <f>Bund!F58*100/C57</f>
        <v>1.7905683946002084</v>
      </c>
      <c r="L57" s="5"/>
      <c r="M57" s="5">
        <f t="shared" si="5"/>
        <v>3.7853102513735499</v>
      </c>
      <c r="N57" s="5">
        <f t="shared" si="6"/>
        <v>2.042708366166337</v>
      </c>
      <c r="O57" s="5">
        <f t="shared" si="7"/>
        <v>1.7426018852072129</v>
      </c>
      <c r="P57" s="5">
        <f t="shared" si="8"/>
        <v>1.9947418567733415</v>
      </c>
      <c r="Q57" s="5">
        <f t="shared" si="9"/>
        <v>0.25213997156612855</v>
      </c>
      <c r="R57" s="5">
        <f t="shared" si="10"/>
        <v>1.7426018852072129</v>
      </c>
    </row>
    <row r="58" spans="1:18" x14ac:dyDescent="0.4">
      <c r="A58" s="6">
        <f>D58+Subjektförderung!D58</f>
        <v>26.24571447975584</v>
      </c>
      <c r="B58" s="1">
        <v>2019</v>
      </c>
      <c r="C58" s="5">
        <v>80.022793878215595</v>
      </c>
      <c r="D58" s="4">
        <f t="shared" si="2"/>
        <v>4.6581152935910461</v>
      </c>
      <c r="E58" s="4">
        <f>(Bund!C59+Mindereinnahmen!D59)*100/C58</f>
        <v>2.5198182946083407</v>
      </c>
      <c r="F58" s="4">
        <f>(Länder!C58+Mindereinnahmen!E59)*100/C58</f>
        <v>2.1382969989827054</v>
      </c>
      <c r="G58" s="5">
        <f t="shared" si="3"/>
        <v>0.46062239422916851</v>
      </c>
      <c r="H58" s="5">
        <f>(Bestandserwerb!D59)*100/C58</f>
        <v>0.43165337545547017</v>
      </c>
      <c r="I58" s="5">
        <f>(Bestandserwerb!E59)*100/C58</f>
        <v>2.8969018773698316E-2</v>
      </c>
      <c r="J58" s="5">
        <f t="shared" si="4"/>
        <v>1.7085756866734478</v>
      </c>
      <c r="K58" s="5">
        <f>Bund!F59*100/C58</f>
        <v>1.7085756866734478</v>
      </c>
      <c r="L58" s="5"/>
      <c r="M58" s="5">
        <f t="shared" si="5"/>
        <v>4.1974928993618779</v>
      </c>
      <c r="N58" s="5">
        <f t="shared" si="6"/>
        <v>2.0881649191528706</v>
      </c>
      <c r="O58" s="5">
        <f t="shared" si="7"/>
        <v>2.1093279802090072</v>
      </c>
      <c r="P58" s="5">
        <f t="shared" si="8"/>
        <v>2.4889172126884302</v>
      </c>
      <c r="Q58" s="5">
        <f t="shared" si="9"/>
        <v>0.37958923247942278</v>
      </c>
      <c r="R58" s="5">
        <f t="shared" si="10"/>
        <v>2.1093279802090072</v>
      </c>
    </row>
    <row r="59" spans="1:18" x14ac:dyDescent="0.4">
      <c r="A59" s="6">
        <f>D59+Subjektförderung!D59</f>
        <v>25.585172934799999</v>
      </c>
      <c r="B59" s="1">
        <v>2020</v>
      </c>
      <c r="C59" s="5">
        <v>81.406707912732003</v>
      </c>
      <c r="D59" s="4">
        <f t="shared" si="2"/>
        <v>3.1988113348000002</v>
      </c>
      <c r="E59" s="4">
        <f>(Bund!C60+Mindereinnahmen!D60)*100/C59</f>
        <v>1.1923734848</v>
      </c>
      <c r="F59" s="4">
        <f>(Länder!C59+Mindereinnahmen!E60)*100/C59</f>
        <v>2.0064378500000002</v>
      </c>
      <c r="G59" s="5">
        <f t="shared" si="3"/>
        <v>0.64906816007507229</v>
      </c>
      <c r="H59" s="5">
        <f>(Bestandserwerb!D60)*100/C59</f>
        <v>0.61869317825689041</v>
      </c>
      <c r="I59" s="5">
        <f>(Bestandserwerb!E60)*100/C59</f>
        <v>3.0374981818181827E-2</v>
      </c>
      <c r="J59" s="5">
        <f t="shared" si="4"/>
        <v>0.1263704216</v>
      </c>
      <c r="K59" s="5">
        <f>Bund!F60*100/C59</f>
        <v>0.1263704216</v>
      </c>
      <c r="L59" s="5"/>
      <c r="M59" s="5">
        <f t="shared" si="5"/>
        <v>2.5497431747249282</v>
      </c>
      <c r="N59" s="5">
        <f t="shared" si="6"/>
        <v>0.57368030654310964</v>
      </c>
      <c r="O59" s="5">
        <f t="shared" si="7"/>
        <v>1.9760628681818184</v>
      </c>
      <c r="P59" s="5">
        <f t="shared" si="8"/>
        <v>2.4233727531249283</v>
      </c>
      <c r="Q59" s="5">
        <f t="shared" si="9"/>
        <v>0.44730988494310964</v>
      </c>
      <c r="R59" s="5">
        <f t="shared" si="10"/>
        <v>1.9760628681818184</v>
      </c>
    </row>
    <row r="60" spans="1:18" x14ac:dyDescent="0.4">
      <c r="A60" s="6">
        <f>D60+Subjektförderung!D60</f>
        <v>25.989706143330078</v>
      </c>
      <c r="B60" s="1">
        <v>2021</v>
      </c>
      <c r="C60" s="5">
        <v>83.604689026375794</v>
      </c>
      <c r="D60" s="4">
        <f t="shared" si="2"/>
        <v>3.6850959388510214</v>
      </c>
      <c r="E60" s="4">
        <f>(Bund!C61+Mindereinnahmen!D61)*100/C60</f>
        <v>1.729015461733203</v>
      </c>
      <c r="F60" s="4">
        <f>(Länder!C60+Mindereinnahmen!E61)*100/C60</f>
        <v>1.9560804771178184</v>
      </c>
      <c r="G60" s="5">
        <f t="shared" si="3"/>
        <v>0.77909286043183412</v>
      </c>
      <c r="H60" s="5">
        <f>(Bestandserwerb!D61)*100/C60</f>
        <v>0.74951644191364342</v>
      </c>
      <c r="I60" s="5">
        <f>(Bestandserwerb!E61)*100/C60</f>
        <v>2.9576418518190668E-2</v>
      </c>
      <c r="J60" s="5">
        <f t="shared" si="4"/>
        <v>0.4247871789678675</v>
      </c>
      <c r="K60" s="5">
        <f>Bund!F61*100/C60</f>
        <v>0.4247871789678675</v>
      </c>
      <c r="L60" s="5"/>
      <c r="M60" s="5">
        <f t="shared" si="5"/>
        <v>2.9060030784191873</v>
      </c>
      <c r="N60" s="5">
        <f t="shared" si="6"/>
        <v>0.97949901981955956</v>
      </c>
      <c r="O60" s="5">
        <f t="shared" si="7"/>
        <v>1.9265040585996278</v>
      </c>
      <c r="P60" s="5">
        <f t="shared" si="8"/>
        <v>2.4812158994513198</v>
      </c>
      <c r="Q60" s="5">
        <f t="shared" si="9"/>
        <v>0.55471184085169201</v>
      </c>
      <c r="R60" s="5">
        <f t="shared" si="10"/>
        <v>1.9265040585996278</v>
      </c>
    </row>
    <row r="61" spans="1:18" x14ac:dyDescent="0.4">
      <c r="A61" s="6">
        <f>D61+Subjektförderung!D61</f>
        <v>26.338016507593778</v>
      </c>
      <c r="B61" s="1">
        <v>2022</v>
      </c>
      <c r="C61" s="5">
        <v>88.977531748616101</v>
      </c>
      <c r="D61" s="4">
        <f t="shared" si="2"/>
        <v>4.2352456018298259</v>
      </c>
      <c r="E61" s="4">
        <f>(Bund!C62+Mindereinnahmen!D62)*100/C61</f>
        <v>2.0058625643183903</v>
      </c>
      <c r="F61" s="4">
        <f>(Länder!C61+Mindereinnahmen!E62)*100/C61</f>
        <v>2.2293830375114356</v>
      </c>
      <c r="G61" s="5">
        <f t="shared" si="3"/>
        <v>0.81740747053400964</v>
      </c>
      <c r="H61" s="5">
        <f>(Bestandserwerb!D62)*100/C61</f>
        <v>0.78961700226485887</v>
      </c>
      <c r="I61" s="5">
        <f>(Bestandserwerb!E62)*100/C61</f>
        <v>2.7790468269150794E-2</v>
      </c>
      <c r="J61" s="5">
        <f t="shared" si="4"/>
        <v>0.63843083623055796</v>
      </c>
      <c r="K61" s="5">
        <f>Bund!F62*100/C61</f>
        <v>0.63843083623055796</v>
      </c>
      <c r="L61" s="5"/>
      <c r="M61" s="5">
        <f t="shared" si="5"/>
        <v>3.4178381312958162</v>
      </c>
      <c r="N61" s="5">
        <f t="shared" si="6"/>
        <v>1.2162455620535315</v>
      </c>
      <c r="O61" s="5">
        <f t="shared" si="7"/>
        <v>2.2015925692422846</v>
      </c>
      <c r="P61" s="5">
        <f t="shared" si="8"/>
        <v>2.7794072950652584</v>
      </c>
      <c r="Q61" s="5">
        <f t="shared" si="9"/>
        <v>0.57781472582297355</v>
      </c>
      <c r="R61" s="5">
        <f t="shared" si="10"/>
        <v>2.2015925692422846</v>
      </c>
    </row>
    <row r="62" spans="1:18" x14ac:dyDescent="0.4">
      <c r="A62" s="6">
        <f>D62+Subjektförderung!D62</f>
        <v>30.006893759862784</v>
      </c>
      <c r="B62" s="1">
        <v>2023</v>
      </c>
      <c r="C62" s="5">
        <v>94.920221426245504</v>
      </c>
      <c r="D62" s="4">
        <f t="shared" si="2"/>
        <v>3.9644977049742725</v>
      </c>
      <c r="E62" s="4">
        <f>(Bund!C63+Mindereinnahmen!D63)*100/C62</f>
        <v>2.5786233567753016</v>
      </c>
      <c r="F62" s="4">
        <f>(Länder!C62+Mindereinnahmen!E63)*100/C62</f>
        <v>1.385874348198971</v>
      </c>
      <c r="G62" s="5">
        <f t="shared" si="3"/>
        <v>0.90906417198966749</v>
      </c>
      <c r="H62" s="5">
        <f>(Bestandserwerb!D63)*100/C62</f>
        <v>0.88301358723994039</v>
      </c>
      <c r="I62" s="5">
        <f>(Bestandserwerb!E63)*100/C62</f>
        <v>2.6050584749727126E-2</v>
      </c>
      <c r="J62" s="5">
        <f t="shared" si="4"/>
        <v>1.245337381475129</v>
      </c>
      <c r="K62" s="5">
        <f>Bund!F63*100/C62</f>
        <v>1.245337381475129</v>
      </c>
      <c r="L62" s="5"/>
      <c r="M62" s="5">
        <f t="shared" si="5"/>
        <v>3.0554335329846052</v>
      </c>
      <c r="N62" s="5">
        <f t="shared" si="6"/>
        <v>1.6956097695353614</v>
      </c>
      <c r="O62" s="5">
        <f t="shared" si="7"/>
        <v>1.3598237634492438</v>
      </c>
      <c r="P62" s="5">
        <f t="shared" si="8"/>
        <v>1.8100961515094762</v>
      </c>
      <c r="Q62" s="5">
        <f t="shared" si="9"/>
        <v>0.4502723880602324</v>
      </c>
      <c r="R62" s="5">
        <f t="shared" si="10"/>
        <v>1.3598237634492438</v>
      </c>
    </row>
    <row r="63" spans="1:18" x14ac:dyDescent="0.4">
      <c r="A63" s="6">
        <f>D63+Subjektförderung!D63</f>
        <v>31.595540683261223</v>
      </c>
      <c r="B63" s="1">
        <v>2024</v>
      </c>
      <c r="C63" s="5">
        <v>97.850862911103903</v>
      </c>
      <c r="D63" s="4">
        <f t="shared" si="2"/>
        <v>4.4619565633943417</v>
      </c>
      <c r="E63" s="4">
        <f>(Bund!C64+Mindereinnahmen!D64)*100/C63</f>
        <v>3.027145506821963</v>
      </c>
      <c r="F63" s="4">
        <f>(Länder!C63+Mindereinnahmen!E64)*100/C63</f>
        <v>1.4348110565723791</v>
      </c>
      <c r="G63" s="5">
        <f t="shared" si="3"/>
        <v>0.90226333626023025</v>
      </c>
      <c r="H63" s="5">
        <f>(Bestandserwerb!D64)*100/C63</f>
        <v>0.87857236666410254</v>
      </c>
      <c r="I63" s="5">
        <f>(Bestandserwerb!E64)*100/C63</f>
        <v>2.369096959612766E-2</v>
      </c>
      <c r="J63" s="5">
        <f t="shared" si="4"/>
        <v>1.6923724029950078</v>
      </c>
      <c r="K63" s="5">
        <f>Bund!F64*100/C63</f>
        <v>1.6923724029950078</v>
      </c>
      <c r="L63" s="5"/>
      <c r="M63" s="5">
        <f t="shared" si="5"/>
        <v>3.5596932271341117</v>
      </c>
      <c r="N63" s="5">
        <f t="shared" si="6"/>
        <v>2.1485731401578603</v>
      </c>
      <c r="O63" s="5">
        <f t="shared" si="7"/>
        <v>1.4111200869762515</v>
      </c>
      <c r="P63" s="5">
        <f t="shared" si="8"/>
        <v>1.8673208241391039</v>
      </c>
      <c r="Q63" s="5">
        <f t="shared" si="9"/>
        <v>0.45620073716285248</v>
      </c>
      <c r="R63" s="5">
        <f t="shared" si="10"/>
        <v>1.4111200869762515</v>
      </c>
    </row>
    <row r="64" spans="1:18" x14ac:dyDescent="0.4">
      <c r="A64" s="6">
        <f>D64+Subjektförderung!D64</f>
        <v>34.405673873299996</v>
      </c>
      <c r="B64" s="1">
        <v>2025</v>
      </c>
      <c r="C64" s="5">
        <v>100</v>
      </c>
      <c r="D64" s="4">
        <f t="shared" si="2"/>
        <v>6.6821528399999988</v>
      </c>
      <c r="E64" s="4">
        <f>(Bund!C65+Mindereinnahmen!D65)*100/C64</f>
        <v>3.7922229999999986</v>
      </c>
      <c r="F64" s="4">
        <f>(Länder!C64+Mindereinnahmen!E65)*100/C64</f>
        <v>2.8899298399999997</v>
      </c>
      <c r="G64" s="5">
        <f t="shared" si="3"/>
        <v>1.0265914240499914</v>
      </c>
      <c r="H64" s="5">
        <f>(Bestandserwerb!D65)*100/C64</f>
        <v>1.0034096058681732</v>
      </c>
      <c r="I64" s="5">
        <f>(Bestandserwerb!E65)*100/C64</f>
        <v>2.3181818181818182E-2</v>
      </c>
      <c r="J64" s="5">
        <f t="shared" si="4"/>
        <v>2.0274999999999999</v>
      </c>
      <c r="K64" s="5">
        <f>Bund!F65*100/C64</f>
        <v>2.0274999999999999</v>
      </c>
      <c r="L64" s="5"/>
      <c r="M64" s="5">
        <f t="shared" si="5"/>
        <v>5.6555614159500074</v>
      </c>
      <c r="N64" s="5">
        <f t="shared" si="6"/>
        <v>2.7888133941318252</v>
      </c>
      <c r="O64" s="5">
        <f t="shared" si="7"/>
        <v>2.8667480218181818</v>
      </c>
      <c r="P64" s="5">
        <f t="shared" si="8"/>
        <v>3.6280614159500071</v>
      </c>
      <c r="Q64" s="5">
        <f t="shared" si="9"/>
        <v>0.76131339413182531</v>
      </c>
      <c r="R64" s="5">
        <f t="shared" si="10"/>
        <v>2.8667480218181818</v>
      </c>
    </row>
    <row r="65" spans="1:18" x14ac:dyDescent="0.4">
      <c r="A65" s="6">
        <f>D65+Subjektförderung!D65</f>
        <v>35.794410092694733</v>
      </c>
      <c r="B65" s="1">
        <v>2026</v>
      </c>
      <c r="C65" s="5">
        <v>102.002605014653</v>
      </c>
      <c r="D65" s="4">
        <f t="shared" si="2"/>
        <v>8.1940167888842943</v>
      </c>
      <c r="E65" s="4">
        <f>(Bund!C66+Mindereinnahmen!D66)*100/C65</f>
        <v>4.4512314164405522</v>
      </c>
      <c r="F65" s="4">
        <f>(Länder!C65+Mindereinnahmen!E66)*100/C65</f>
        <v>3.742785372443743</v>
      </c>
      <c r="G65" s="5">
        <f t="shared" si="3"/>
        <v>1.0854877208604292</v>
      </c>
      <c r="H65" s="5">
        <f>(Bestandserwerb!D66)*100/C65</f>
        <v>1.0627610285583178</v>
      </c>
      <c r="I65" s="5">
        <f>(Bestandserwerb!E66)*100/C65</f>
        <v>2.2726692302111346E-2</v>
      </c>
      <c r="J65" s="5">
        <f t="shared" si="4"/>
        <v>2.6004237829209949</v>
      </c>
      <c r="K65" s="5">
        <f>Bund!F66*100/C65</f>
        <v>2.6004237829209949</v>
      </c>
      <c r="L65" s="5"/>
      <c r="M65" s="5">
        <f t="shared" si="5"/>
        <v>7.1085290680238664</v>
      </c>
      <c r="N65" s="5">
        <f t="shared" si="6"/>
        <v>3.3884703878822346</v>
      </c>
      <c r="O65" s="5">
        <f t="shared" si="7"/>
        <v>3.7200586801416318</v>
      </c>
      <c r="P65" s="5">
        <f t="shared" si="8"/>
        <v>4.5081052851028716</v>
      </c>
      <c r="Q65" s="5">
        <f t="shared" si="9"/>
        <v>0.78804660496123979</v>
      </c>
      <c r="R65" s="5">
        <f t="shared" si="10"/>
        <v>3.7200586801416318</v>
      </c>
    </row>
  </sheetData>
  <mergeCells count="5">
    <mergeCell ref="G2:I2"/>
    <mergeCell ref="D2:F2"/>
    <mergeCell ref="P2:R2"/>
    <mergeCell ref="J2:L2"/>
    <mergeCell ref="M2:O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72BF6-F5F9-4E57-84EC-84805EC24FF2}">
  <sheetPr>
    <tabColor theme="4" tint="0.499984740745262"/>
  </sheetPr>
  <dimension ref="B2:AO66"/>
  <sheetViews>
    <sheetView zoomScale="59" workbookViewId="0">
      <pane xSplit="2" ySplit="4" topLeftCell="C36" activePane="bottomRight" state="frozen"/>
      <selection pane="topRight" activeCell="C1" sqref="C1"/>
      <selection pane="bottomLeft" activeCell="A5" sqref="A5"/>
      <selection pane="bottomRight" activeCell="D5" sqref="D5:E66"/>
    </sheetView>
  </sheetViews>
  <sheetFormatPr baseColWidth="10" defaultColWidth="11.15234375" defaultRowHeight="14.5" x14ac:dyDescent="0.4"/>
  <cols>
    <col min="1" max="3" width="11.15234375" style="2"/>
    <col min="4" max="4" width="11.15234375" style="2" customWidth="1"/>
    <col min="5" max="16384" width="11.15234375" style="2"/>
  </cols>
  <sheetData>
    <row r="2" spans="2:41" s="11" customFormat="1" ht="15.5" customHeight="1" x14ac:dyDescent="0.4">
      <c r="B2" s="13"/>
      <c r="C2" s="126" t="s">
        <v>17</v>
      </c>
      <c r="D2" s="126"/>
      <c r="E2" s="126"/>
      <c r="F2" s="131" t="s">
        <v>33</v>
      </c>
      <c r="G2" s="131"/>
      <c r="H2" s="131"/>
      <c r="I2" s="131"/>
      <c r="J2" s="131"/>
      <c r="K2" s="131"/>
      <c r="L2" s="131"/>
      <c r="M2" s="131"/>
      <c r="N2" s="131"/>
      <c r="O2" s="131"/>
      <c r="P2" s="131"/>
      <c r="Q2" s="131"/>
      <c r="R2" s="131"/>
      <c r="S2" s="131"/>
      <c r="T2" s="131"/>
      <c r="U2" s="135" t="s">
        <v>36</v>
      </c>
      <c r="V2" s="136"/>
      <c r="W2" s="137"/>
      <c r="X2" s="134" t="s">
        <v>37</v>
      </c>
      <c r="Y2" s="134"/>
      <c r="Z2" s="134"/>
      <c r="AA2" s="134"/>
      <c r="AB2" s="134"/>
      <c r="AC2" s="134"/>
      <c r="AD2" s="134"/>
      <c r="AE2" s="134"/>
      <c r="AF2" s="134"/>
      <c r="AG2" s="134"/>
      <c r="AH2" s="134"/>
      <c r="AI2" s="134"/>
      <c r="AJ2" s="134"/>
      <c r="AK2" s="134"/>
      <c r="AL2" s="134"/>
      <c r="AM2" s="134"/>
      <c r="AN2" s="134"/>
      <c r="AO2" s="134"/>
    </row>
    <row r="3" spans="2:41" s="12" customFormat="1" ht="30" customHeight="1" x14ac:dyDescent="0.45">
      <c r="B3" s="14"/>
      <c r="C3" s="126"/>
      <c r="D3" s="126"/>
      <c r="E3" s="126"/>
      <c r="F3" s="127" t="s">
        <v>17</v>
      </c>
      <c r="G3" s="127"/>
      <c r="H3" s="127"/>
      <c r="I3" s="132" t="s">
        <v>33</v>
      </c>
      <c r="J3" s="132"/>
      <c r="K3" s="132"/>
      <c r="L3" s="132" t="s">
        <v>38</v>
      </c>
      <c r="M3" s="132"/>
      <c r="N3" s="132"/>
      <c r="O3" s="132" t="s">
        <v>39</v>
      </c>
      <c r="P3" s="132"/>
      <c r="Q3" s="132"/>
      <c r="R3" s="132" t="s">
        <v>40</v>
      </c>
      <c r="S3" s="132"/>
      <c r="T3" s="132"/>
      <c r="U3" s="128" t="s">
        <v>17</v>
      </c>
      <c r="V3" s="129"/>
      <c r="W3" s="130"/>
      <c r="X3" s="127" t="s">
        <v>17</v>
      </c>
      <c r="Y3" s="127"/>
      <c r="Z3" s="127"/>
      <c r="AA3" s="133" t="s">
        <v>41</v>
      </c>
      <c r="AB3" s="133"/>
      <c r="AC3" s="133"/>
      <c r="AD3" s="133" t="s">
        <v>42</v>
      </c>
      <c r="AE3" s="133"/>
      <c r="AF3" s="133"/>
      <c r="AG3" s="133" t="s">
        <v>43</v>
      </c>
      <c r="AH3" s="133"/>
      <c r="AI3" s="133"/>
      <c r="AJ3" s="133" t="s">
        <v>44</v>
      </c>
      <c r="AK3" s="133"/>
      <c r="AL3" s="133"/>
      <c r="AM3" s="133" t="s">
        <v>45</v>
      </c>
      <c r="AN3" s="133"/>
      <c r="AO3" s="133"/>
    </row>
    <row r="4" spans="2:41" s="10" customFormat="1" ht="34.5" x14ac:dyDescent="0.4">
      <c r="B4" s="50" t="s">
        <v>25</v>
      </c>
      <c r="C4" s="9" t="s">
        <v>17</v>
      </c>
      <c r="D4" s="43" t="s">
        <v>46</v>
      </c>
      <c r="E4" s="43" t="s">
        <v>47</v>
      </c>
      <c r="F4" s="16" t="s">
        <v>17</v>
      </c>
      <c r="G4" s="16" t="s">
        <v>48</v>
      </c>
      <c r="H4" s="16" t="s">
        <v>49</v>
      </c>
      <c r="I4" s="15" t="s">
        <v>17</v>
      </c>
      <c r="J4" s="15" t="s">
        <v>48</v>
      </c>
      <c r="K4" s="15" t="s">
        <v>49</v>
      </c>
      <c r="L4" s="15" t="s">
        <v>17</v>
      </c>
      <c r="M4" s="15" t="s">
        <v>48</v>
      </c>
      <c r="N4" s="15" t="s">
        <v>49</v>
      </c>
      <c r="O4" s="15" t="s">
        <v>17</v>
      </c>
      <c r="P4" s="15" t="s">
        <v>48</v>
      </c>
      <c r="Q4" s="15" t="s">
        <v>49</v>
      </c>
      <c r="R4" s="15" t="s">
        <v>17</v>
      </c>
      <c r="S4" s="15" t="s">
        <v>48</v>
      </c>
      <c r="T4" s="15" t="s">
        <v>49</v>
      </c>
      <c r="U4" s="16" t="s">
        <v>17</v>
      </c>
      <c r="V4" s="16" t="s">
        <v>48</v>
      </c>
      <c r="W4" s="16" t="s">
        <v>49</v>
      </c>
      <c r="X4" s="16" t="s">
        <v>17</v>
      </c>
      <c r="Y4" s="16" t="s">
        <v>48</v>
      </c>
      <c r="Z4" s="16" t="s">
        <v>49</v>
      </c>
      <c r="AA4" s="8" t="s">
        <v>17</v>
      </c>
      <c r="AB4" s="8" t="s">
        <v>48</v>
      </c>
      <c r="AC4" s="8" t="s">
        <v>49</v>
      </c>
      <c r="AD4" s="8" t="s">
        <v>17</v>
      </c>
      <c r="AE4" s="8" t="s">
        <v>48</v>
      </c>
      <c r="AF4" s="8" t="s">
        <v>49</v>
      </c>
      <c r="AG4" s="8" t="s">
        <v>17</v>
      </c>
      <c r="AH4" s="8" t="s">
        <v>48</v>
      </c>
      <c r="AI4" s="8" t="s">
        <v>49</v>
      </c>
      <c r="AJ4" s="8" t="s">
        <v>17</v>
      </c>
      <c r="AK4" s="8" t="s">
        <v>48</v>
      </c>
      <c r="AL4" s="8" t="s">
        <v>49</v>
      </c>
      <c r="AM4" s="8" t="s">
        <v>17</v>
      </c>
      <c r="AN4" s="8" t="s">
        <v>48</v>
      </c>
      <c r="AO4" s="8" t="s">
        <v>49</v>
      </c>
    </row>
    <row r="5" spans="2:41" x14ac:dyDescent="0.4">
      <c r="B5" s="1">
        <v>1965</v>
      </c>
      <c r="C5" s="4">
        <f>F5+U5+X5</f>
        <v>0.79191903181769385</v>
      </c>
      <c r="D5" s="4">
        <f>G5+V5+Y5</f>
        <v>0.51563326055945558</v>
      </c>
      <c r="E5" s="4">
        <f>H5+W5+Z5</f>
        <v>0.27628577125823817</v>
      </c>
      <c r="F5" s="17">
        <f>I5+L5+O5+R5</f>
        <v>0.26847374260544116</v>
      </c>
      <c r="G5" s="17">
        <f>J5+M5+P5+S5</f>
        <v>5.2702433238062618E-2</v>
      </c>
      <c r="H5" s="17">
        <f>K5+N5+Q5+T5</f>
        <v>0.21577130936737854</v>
      </c>
      <c r="I5" s="18">
        <f>J5+K5</f>
        <v>0.26847374260544116</v>
      </c>
      <c r="J5" s="18">
        <v>5.2702433238062618E-2</v>
      </c>
      <c r="K5" s="18">
        <v>0.21577130936737854</v>
      </c>
      <c r="L5" s="18">
        <f>M5+N5</f>
        <v>0</v>
      </c>
      <c r="M5" s="18">
        <v>0</v>
      </c>
      <c r="N5" s="18">
        <v>0</v>
      </c>
      <c r="O5" s="18">
        <f>P5+Q5</f>
        <v>0</v>
      </c>
      <c r="P5" s="18">
        <v>0</v>
      </c>
      <c r="Q5" s="18">
        <v>0</v>
      </c>
      <c r="R5" s="18">
        <f>S5+T5</f>
        <v>0</v>
      </c>
      <c r="S5" s="18">
        <v>0</v>
      </c>
      <c r="T5" s="18"/>
      <c r="U5" s="17">
        <f>V5+W5</f>
        <v>3.3336741945874646E-2</v>
      </c>
      <c r="V5" s="17">
        <v>1.7841530194342047E-2</v>
      </c>
      <c r="W5" s="17">
        <v>1.5495211751532598E-2</v>
      </c>
      <c r="X5" s="17">
        <f>Y5+Z5</f>
        <v>0.49010854726637798</v>
      </c>
      <c r="Y5" s="17">
        <f>AB5+AE5+AH5+AK5+AN5</f>
        <v>0.44508929712705092</v>
      </c>
      <c r="Z5" s="17">
        <f>AC5+AF5+AI5+AL5+AO5</f>
        <v>4.501925013932704E-2</v>
      </c>
      <c r="AA5" s="5">
        <f>AB5+AC5</f>
        <v>0.20771028156843899</v>
      </c>
      <c r="AB5" s="5">
        <v>0.20771028156843899</v>
      </c>
      <c r="AC5" s="5"/>
      <c r="AD5" s="5">
        <f>AE5+AF5</f>
        <v>0.25392851116917114</v>
      </c>
      <c r="AE5" s="5">
        <v>0.23677671372256279</v>
      </c>
      <c r="AF5" s="5">
        <v>1.7151797446608344E-2</v>
      </c>
      <c r="AG5" s="5">
        <f>AH5+AI5</f>
        <v>2.8469754528767842E-2</v>
      </c>
      <c r="AH5" s="5">
        <v>6.0230183604914535E-4</v>
      </c>
      <c r="AI5" s="5">
        <v>2.7867452692718696E-2</v>
      </c>
      <c r="AJ5" s="5">
        <f>AK5+AL5</f>
        <v>0</v>
      </c>
      <c r="AK5" s="5">
        <v>0</v>
      </c>
      <c r="AL5" s="5"/>
      <c r="AM5" s="5">
        <f>AN5+AO5</f>
        <v>0</v>
      </c>
      <c r="AN5" s="5">
        <v>0</v>
      </c>
      <c r="AO5" s="1"/>
    </row>
    <row r="6" spans="2:41" x14ac:dyDescent="0.4">
      <c r="B6" s="1">
        <v>1966</v>
      </c>
      <c r="C6" s="4">
        <f t="shared" ref="C6:C66" si="0">F6+U6+X6</f>
        <v>0.84133079050837767</v>
      </c>
      <c r="D6" s="4">
        <f t="shared" ref="D6:E66" si="1">G6+V6+Y6</f>
        <v>0.36652469795432124</v>
      </c>
      <c r="E6" s="4">
        <f t="shared" si="1"/>
        <v>0.47480609255405648</v>
      </c>
      <c r="F6" s="17">
        <f t="shared" ref="F6:F66" si="2">I6+L6+O6+R6</f>
        <v>0.23815975826119859</v>
      </c>
      <c r="G6" s="17">
        <f t="shared" ref="G6:G66" si="3">J6+M6+P6+S6</f>
        <v>5.5526298297909331E-2</v>
      </c>
      <c r="H6" s="17">
        <f t="shared" ref="H6:H66" si="4">K6+N6+Q6+T6</f>
        <v>0.18263345996328925</v>
      </c>
      <c r="I6" s="18">
        <f t="shared" ref="I6:I66" si="5">J6+K6</f>
        <v>0.23815975826119859</v>
      </c>
      <c r="J6" s="18">
        <v>5.5526298297909331E-2</v>
      </c>
      <c r="K6" s="18">
        <v>0.18263345996328925</v>
      </c>
      <c r="L6" s="18">
        <f t="shared" ref="L6:L66" si="6">M6+N6</f>
        <v>0</v>
      </c>
      <c r="M6" s="18">
        <v>0</v>
      </c>
      <c r="N6" s="18">
        <v>0</v>
      </c>
      <c r="O6" s="18">
        <f t="shared" ref="O6:O66" si="7">P6+Q6</f>
        <v>0</v>
      </c>
      <c r="P6" s="18">
        <v>0</v>
      </c>
      <c r="Q6" s="18">
        <v>0</v>
      </c>
      <c r="R6" s="18">
        <f t="shared" ref="R6:R66" si="8">S6+T6</f>
        <v>0</v>
      </c>
      <c r="S6" s="18">
        <v>0</v>
      </c>
      <c r="T6" s="18"/>
      <c r="U6" s="17">
        <f t="shared" ref="U6:U66" si="9">V6+W6</f>
        <v>0</v>
      </c>
      <c r="V6" s="17">
        <v>0</v>
      </c>
      <c r="W6" s="17">
        <v>0</v>
      </c>
      <c r="X6" s="17">
        <f t="shared" ref="X6:X66" si="10">Y6+Z6</f>
        <v>0.60317103224717905</v>
      </c>
      <c r="Y6" s="17">
        <f t="shared" ref="Y6:Y66" si="11">AB6+AE6+AH6+AK6+AN6</f>
        <v>0.31099839965641191</v>
      </c>
      <c r="Z6" s="17">
        <f t="shared" ref="Z6:Z66" si="12">AC6+AF6+AI6+AL6+AO6</f>
        <v>0.2921726325907672</v>
      </c>
      <c r="AA6" s="5">
        <f t="shared" ref="AA6:AA66" si="13">AB6+AC6</f>
        <v>0.24782317481580712</v>
      </c>
      <c r="AB6" s="5">
        <v>0.24782317481580712</v>
      </c>
      <c r="AC6" s="5"/>
      <c r="AD6" s="5">
        <f t="shared" ref="AD6:AD66" si="14">AE6+AF6</f>
        <v>0.35534785743137198</v>
      </c>
      <c r="AE6" s="5">
        <v>6.3175224840604768E-2</v>
      </c>
      <c r="AF6" s="5">
        <v>0.2921726325907672</v>
      </c>
      <c r="AG6" s="5">
        <f t="shared" ref="AG6:AG66" si="15">AH6+AI6</f>
        <v>0</v>
      </c>
      <c r="AH6" s="5">
        <v>0</v>
      </c>
      <c r="AI6" s="5">
        <v>0</v>
      </c>
      <c r="AJ6" s="5">
        <f t="shared" ref="AJ6:AJ66" si="16">AK6+AL6</f>
        <v>0</v>
      </c>
      <c r="AK6" s="5">
        <v>0</v>
      </c>
      <c r="AL6" s="5"/>
      <c r="AM6" s="5">
        <f t="shared" ref="AM6:AM66" si="17">AN6+AO6</f>
        <v>0</v>
      </c>
      <c r="AN6" s="5">
        <v>0</v>
      </c>
      <c r="AO6" s="1"/>
    </row>
    <row r="7" spans="2:41" x14ac:dyDescent="0.4">
      <c r="B7" s="1">
        <v>1967</v>
      </c>
      <c r="C7" s="4">
        <f t="shared" si="0"/>
        <v>0.82445815842890235</v>
      </c>
      <c r="D7" s="4">
        <f t="shared" si="1"/>
        <v>0.38086132230306308</v>
      </c>
      <c r="E7" s="4">
        <f t="shared" si="1"/>
        <v>0.44359683612583922</v>
      </c>
      <c r="F7" s="17">
        <f t="shared" si="2"/>
        <v>0.21464033172617253</v>
      </c>
      <c r="G7" s="17">
        <f t="shared" si="3"/>
        <v>6.9484566654566107E-2</v>
      </c>
      <c r="H7" s="17">
        <f t="shared" si="4"/>
        <v>0.14515576507160644</v>
      </c>
      <c r="I7" s="18">
        <f t="shared" si="5"/>
        <v>0.21464033172617253</v>
      </c>
      <c r="J7" s="18">
        <v>6.9484566654566107E-2</v>
      </c>
      <c r="K7" s="18">
        <v>0.14515576507160644</v>
      </c>
      <c r="L7" s="18">
        <f t="shared" si="6"/>
        <v>0</v>
      </c>
      <c r="M7" s="18">
        <v>0</v>
      </c>
      <c r="N7" s="18">
        <v>0</v>
      </c>
      <c r="O7" s="18">
        <f t="shared" si="7"/>
        <v>0</v>
      </c>
      <c r="P7" s="18">
        <v>0</v>
      </c>
      <c r="Q7" s="18">
        <v>0</v>
      </c>
      <c r="R7" s="18">
        <f t="shared" si="8"/>
        <v>0</v>
      </c>
      <c r="S7" s="18">
        <v>0</v>
      </c>
      <c r="T7" s="18"/>
      <c r="U7" s="17">
        <f t="shared" si="9"/>
        <v>0</v>
      </c>
      <c r="V7" s="17">
        <v>0</v>
      </c>
      <c r="W7" s="17">
        <v>0</v>
      </c>
      <c r="X7" s="17">
        <f t="shared" si="10"/>
        <v>0.60981782670272977</v>
      </c>
      <c r="Y7" s="17">
        <f t="shared" si="11"/>
        <v>0.31137675564849698</v>
      </c>
      <c r="Z7" s="17">
        <f t="shared" si="12"/>
        <v>0.29844107105423279</v>
      </c>
      <c r="AA7" s="5">
        <f t="shared" si="13"/>
        <v>0.27492164451920664</v>
      </c>
      <c r="AB7" s="5">
        <v>0.27492164451920664</v>
      </c>
      <c r="AC7" s="5"/>
      <c r="AD7" s="5">
        <f t="shared" si="14"/>
        <v>0.33489618218352313</v>
      </c>
      <c r="AE7" s="5">
        <v>3.6455111129290341E-2</v>
      </c>
      <c r="AF7" s="5">
        <v>0.29844107105423279</v>
      </c>
      <c r="AG7" s="5">
        <f t="shared" si="15"/>
        <v>0</v>
      </c>
      <c r="AH7" s="5">
        <v>0</v>
      </c>
      <c r="AI7" s="5">
        <v>0</v>
      </c>
      <c r="AJ7" s="5">
        <f t="shared" si="16"/>
        <v>0</v>
      </c>
      <c r="AK7" s="5">
        <v>0</v>
      </c>
      <c r="AL7" s="5"/>
      <c r="AM7" s="5">
        <f t="shared" si="17"/>
        <v>0</v>
      </c>
      <c r="AN7" s="5">
        <v>0</v>
      </c>
      <c r="AO7" s="1"/>
    </row>
    <row r="8" spans="2:41" x14ac:dyDescent="0.4">
      <c r="B8" s="1">
        <v>1968</v>
      </c>
      <c r="C8" s="4">
        <f t="shared" si="0"/>
        <v>0.85600486749870908</v>
      </c>
      <c r="D8" s="4">
        <f t="shared" si="1"/>
        <v>0.37835599208520165</v>
      </c>
      <c r="E8" s="4">
        <f t="shared" si="1"/>
        <v>0.47764887541350731</v>
      </c>
      <c r="F8" s="17">
        <f t="shared" si="2"/>
        <v>0.29910575049978783</v>
      </c>
      <c r="G8" s="17">
        <f t="shared" si="3"/>
        <v>4.9237408159195813E-2</v>
      </c>
      <c r="H8" s="17">
        <f t="shared" si="4"/>
        <v>0.24986834234059199</v>
      </c>
      <c r="I8" s="18">
        <f t="shared" si="5"/>
        <v>0.29910575049978783</v>
      </c>
      <c r="J8" s="18">
        <v>4.9237408159195813E-2</v>
      </c>
      <c r="K8" s="18">
        <v>0.24986834234059199</v>
      </c>
      <c r="L8" s="18">
        <f t="shared" si="6"/>
        <v>0</v>
      </c>
      <c r="M8" s="18">
        <v>0</v>
      </c>
      <c r="N8" s="18">
        <v>0</v>
      </c>
      <c r="O8" s="18">
        <f t="shared" si="7"/>
        <v>0</v>
      </c>
      <c r="P8" s="18">
        <v>0</v>
      </c>
      <c r="Q8" s="18">
        <v>0</v>
      </c>
      <c r="R8" s="18">
        <f t="shared" si="8"/>
        <v>0</v>
      </c>
      <c r="S8" s="18">
        <v>0</v>
      </c>
      <c r="T8" s="18"/>
      <c r="U8" s="17">
        <f t="shared" si="9"/>
        <v>0</v>
      </c>
      <c r="V8" s="17">
        <v>0</v>
      </c>
      <c r="W8" s="17">
        <v>0</v>
      </c>
      <c r="X8" s="17">
        <f t="shared" si="10"/>
        <v>0.55689911699892125</v>
      </c>
      <c r="Y8" s="17">
        <f t="shared" si="11"/>
        <v>0.32911858392600585</v>
      </c>
      <c r="Z8" s="17">
        <f t="shared" si="12"/>
        <v>0.22778053307291535</v>
      </c>
      <c r="AA8" s="5">
        <f t="shared" si="13"/>
        <v>0.27983004657869037</v>
      </c>
      <c r="AB8" s="5">
        <v>0.27983004657869037</v>
      </c>
      <c r="AC8" s="5"/>
      <c r="AD8" s="5">
        <f t="shared" si="14"/>
        <v>0.27706907042023082</v>
      </c>
      <c r="AE8" s="5">
        <v>4.9288537347315482E-2</v>
      </c>
      <c r="AF8" s="5">
        <v>0.22778053307291535</v>
      </c>
      <c r="AG8" s="5">
        <f t="shared" si="15"/>
        <v>0</v>
      </c>
      <c r="AH8" s="5">
        <v>0</v>
      </c>
      <c r="AI8" s="5">
        <v>0</v>
      </c>
      <c r="AJ8" s="5">
        <f t="shared" si="16"/>
        <v>0</v>
      </c>
      <c r="AK8" s="5">
        <v>0</v>
      </c>
      <c r="AL8" s="5"/>
      <c r="AM8" s="5">
        <f t="shared" si="17"/>
        <v>0</v>
      </c>
      <c r="AN8" s="5">
        <v>0</v>
      </c>
      <c r="AO8" s="1"/>
    </row>
    <row r="9" spans="2:41" x14ac:dyDescent="0.4">
      <c r="B9" s="1">
        <v>1969</v>
      </c>
      <c r="C9" s="4">
        <f t="shared" si="0"/>
        <v>0.75829698900211162</v>
      </c>
      <c r="D9" s="4">
        <f t="shared" si="1"/>
        <v>0.42401435707602403</v>
      </c>
      <c r="E9" s="4">
        <f t="shared" si="1"/>
        <v>0.33428263192608765</v>
      </c>
      <c r="F9" s="17">
        <f t="shared" si="2"/>
        <v>0.29435073600466299</v>
      </c>
      <c r="G9" s="17">
        <f t="shared" si="3"/>
        <v>0.10389451025907159</v>
      </c>
      <c r="H9" s="17">
        <f t="shared" si="4"/>
        <v>0.1904562257455914</v>
      </c>
      <c r="I9" s="18">
        <f t="shared" si="5"/>
        <v>0</v>
      </c>
      <c r="J9" s="18">
        <v>0</v>
      </c>
      <c r="K9" s="18">
        <v>0</v>
      </c>
      <c r="L9" s="18">
        <f t="shared" si="6"/>
        <v>0.29435073600466299</v>
      </c>
      <c r="M9" s="18">
        <v>0.10389451025907159</v>
      </c>
      <c r="N9" s="18">
        <v>0.1904562257455914</v>
      </c>
      <c r="O9" s="18">
        <f t="shared" si="7"/>
        <v>0</v>
      </c>
      <c r="P9" s="18">
        <v>0</v>
      </c>
      <c r="Q9" s="18">
        <v>0</v>
      </c>
      <c r="R9" s="18">
        <f t="shared" si="8"/>
        <v>0</v>
      </c>
      <c r="S9" s="18">
        <v>0</v>
      </c>
      <c r="T9" s="18"/>
      <c r="U9" s="17">
        <f t="shared" si="9"/>
        <v>0</v>
      </c>
      <c r="V9" s="17">
        <v>0</v>
      </c>
      <c r="W9" s="17">
        <v>0</v>
      </c>
      <c r="X9" s="17">
        <f t="shared" si="10"/>
        <v>0.46394625299744868</v>
      </c>
      <c r="Y9" s="17">
        <f t="shared" si="11"/>
        <v>0.32011984681695244</v>
      </c>
      <c r="Z9" s="17">
        <f t="shared" si="12"/>
        <v>0.14382640618049625</v>
      </c>
      <c r="AA9" s="5">
        <f t="shared" si="13"/>
        <v>0.31106998051977935</v>
      </c>
      <c r="AB9" s="5">
        <v>0.31106998051977935</v>
      </c>
      <c r="AC9" s="5"/>
      <c r="AD9" s="5">
        <f t="shared" si="14"/>
        <v>0</v>
      </c>
      <c r="AE9" s="5">
        <v>0</v>
      </c>
      <c r="AF9" s="5">
        <v>0</v>
      </c>
      <c r="AG9" s="5">
        <f t="shared" si="15"/>
        <v>0.1528762724776693</v>
      </c>
      <c r="AH9" s="5">
        <v>9.0498662971730641E-3</v>
      </c>
      <c r="AI9" s="5">
        <v>0.14382640618049625</v>
      </c>
      <c r="AJ9" s="5">
        <f t="shared" si="16"/>
        <v>0</v>
      </c>
      <c r="AK9" s="5">
        <v>0</v>
      </c>
      <c r="AL9" s="5"/>
      <c r="AM9" s="5">
        <f t="shared" si="17"/>
        <v>0</v>
      </c>
      <c r="AN9" s="5">
        <v>0</v>
      </c>
      <c r="AO9" s="1"/>
    </row>
    <row r="10" spans="2:41" x14ac:dyDescent="0.4">
      <c r="B10" s="1">
        <v>1970</v>
      </c>
      <c r="C10" s="4">
        <f t="shared" si="0"/>
        <v>0.87103684880587773</v>
      </c>
      <c r="D10" s="4">
        <f t="shared" si="1"/>
        <v>0.52044400586963069</v>
      </c>
      <c r="E10" s="4">
        <f t="shared" si="1"/>
        <v>0.35059284293624704</v>
      </c>
      <c r="F10" s="17">
        <f t="shared" si="2"/>
        <v>0.27952327144997263</v>
      </c>
      <c r="G10" s="17">
        <f t="shared" si="3"/>
        <v>9.6327390417367542E-2</v>
      </c>
      <c r="H10" s="17">
        <f t="shared" si="4"/>
        <v>0.18319588103260509</v>
      </c>
      <c r="I10" s="18">
        <f t="shared" si="5"/>
        <v>0</v>
      </c>
      <c r="J10" s="18">
        <v>0</v>
      </c>
      <c r="K10" s="18">
        <v>0</v>
      </c>
      <c r="L10" s="18">
        <f t="shared" si="6"/>
        <v>0.27952327144997263</v>
      </c>
      <c r="M10" s="18">
        <v>9.6327390417367542E-2</v>
      </c>
      <c r="N10" s="18">
        <v>0.18319588103260509</v>
      </c>
      <c r="O10" s="18">
        <f t="shared" si="7"/>
        <v>0</v>
      </c>
      <c r="P10" s="18">
        <v>0</v>
      </c>
      <c r="Q10" s="18">
        <v>0</v>
      </c>
      <c r="R10" s="18">
        <f t="shared" si="8"/>
        <v>0</v>
      </c>
      <c r="S10" s="18">
        <v>0</v>
      </c>
      <c r="T10" s="18"/>
      <c r="U10" s="17">
        <f t="shared" si="9"/>
        <v>0</v>
      </c>
      <c r="V10" s="17">
        <v>0</v>
      </c>
      <c r="W10" s="17">
        <v>0</v>
      </c>
      <c r="X10" s="17">
        <f t="shared" si="10"/>
        <v>0.59151357735590515</v>
      </c>
      <c r="Y10" s="17">
        <f t="shared" si="11"/>
        <v>0.4241166154522632</v>
      </c>
      <c r="Z10" s="17">
        <f t="shared" si="12"/>
        <v>0.16739696190364195</v>
      </c>
      <c r="AA10" s="5">
        <f t="shared" si="13"/>
        <v>0.4144531988976547</v>
      </c>
      <c r="AB10" s="5">
        <v>0.4144531988976547</v>
      </c>
      <c r="AC10" s="5"/>
      <c r="AD10" s="5">
        <f t="shared" si="14"/>
        <v>0</v>
      </c>
      <c r="AE10" s="5">
        <v>0</v>
      </c>
      <c r="AF10" s="5">
        <v>0</v>
      </c>
      <c r="AG10" s="5">
        <f t="shared" si="15"/>
        <v>0.17706037845825046</v>
      </c>
      <c r="AH10" s="5">
        <v>9.6634165546085147E-3</v>
      </c>
      <c r="AI10" s="5">
        <v>0.16739696190364195</v>
      </c>
      <c r="AJ10" s="5">
        <f t="shared" si="16"/>
        <v>0</v>
      </c>
      <c r="AK10" s="5">
        <v>0</v>
      </c>
      <c r="AL10" s="5"/>
      <c r="AM10" s="5">
        <f t="shared" si="17"/>
        <v>0</v>
      </c>
      <c r="AN10" s="5">
        <v>0</v>
      </c>
      <c r="AO10" s="1"/>
    </row>
    <row r="11" spans="2:41" x14ac:dyDescent="0.4">
      <c r="B11" s="1">
        <v>1971</v>
      </c>
      <c r="C11" s="4">
        <f t="shared" si="0"/>
        <v>1.0736618213239391</v>
      </c>
      <c r="D11" s="4">
        <f t="shared" si="1"/>
        <v>0.65634538789158559</v>
      </c>
      <c r="E11" s="4">
        <f t="shared" si="1"/>
        <v>0.41731643343235353</v>
      </c>
      <c r="F11" s="17">
        <f t="shared" si="2"/>
        <v>0.28709039129167668</v>
      </c>
      <c r="G11" s="17">
        <f t="shared" si="3"/>
        <v>9.8423687130272067E-2</v>
      </c>
      <c r="H11" s="17">
        <f t="shared" si="4"/>
        <v>0.18866670416140463</v>
      </c>
      <c r="I11" s="18">
        <f t="shared" si="5"/>
        <v>0</v>
      </c>
      <c r="J11" s="18">
        <v>0</v>
      </c>
      <c r="K11" s="18">
        <v>0</v>
      </c>
      <c r="L11" s="18">
        <f t="shared" si="6"/>
        <v>0.28709039129167668</v>
      </c>
      <c r="M11" s="18">
        <v>9.8423687130272067E-2</v>
      </c>
      <c r="N11" s="18">
        <v>0.18866670416140463</v>
      </c>
      <c r="O11" s="18">
        <f t="shared" si="7"/>
        <v>0</v>
      </c>
      <c r="P11" s="18">
        <v>0</v>
      </c>
      <c r="Q11" s="18">
        <v>0</v>
      </c>
      <c r="R11" s="18">
        <f t="shared" si="8"/>
        <v>0</v>
      </c>
      <c r="S11" s="18">
        <v>0</v>
      </c>
      <c r="T11" s="18"/>
      <c r="U11" s="17">
        <f t="shared" si="9"/>
        <v>0</v>
      </c>
      <c r="V11" s="17">
        <v>0</v>
      </c>
      <c r="W11" s="17">
        <v>0</v>
      </c>
      <c r="X11" s="17">
        <f t="shared" si="10"/>
        <v>0.78657143003226238</v>
      </c>
      <c r="Y11" s="17">
        <f t="shared" si="11"/>
        <v>0.55792170076131353</v>
      </c>
      <c r="Z11" s="17">
        <f t="shared" si="12"/>
        <v>0.2286497292709489</v>
      </c>
      <c r="AA11" s="5">
        <f t="shared" si="13"/>
        <v>0.5474913463849107</v>
      </c>
      <c r="AB11" s="5">
        <v>0.5474913463849107</v>
      </c>
      <c r="AC11" s="5"/>
      <c r="AD11" s="5">
        <f t="shared" si="14"/>
        <v>0</v>
      </c>
      <c r="AE11" s="5">
        <v>0</v>
      </c>
      <c r="AF11" s="5">
        <v>0</v>
      </c>
      <c r="AG11" s="5">
        <f t="shared" si="15"/>
        <v>0.23908008364735178</v>
      </c>
      <c r="AH11" s="5">
        <v>1.0430354376402872E-2</v>
      </c>
      <c r="AI11" s="5">
        <v>0.2286497292709489</v>
      </c>
      <c r="AJ11" s="5">
        <f t="shared" si="16"/>
        <v>0</v>
      </c>
      <c r="AK11" s="5">
        <v>0</v>
      </c>
      <c r="AL11" s="5"/>
      <c r="AM11" s="5">
        <f t="shared" si="17"/>
        <v>0</v>
      </c>
      <c r="AN11" s="5">
        <v>0</v>
      </c>
      <c r="AO11" s="1"/>
    </row>
    <row r="12" spans="2:41" x14ac:dyDescent="0.4">
      <c r="B12" s="1">
        <v>1972</v>
      </c>
      <c r="C12" s="4">
        <f t="shared" si="0"/>
        <v>1.3863679358635466</v>
      </c>
      <c r="D12" s="4">
        <f t="shared" si="1"/>
        <v>0.78994595644815768</v>
      </c>
      <c r="E12" s="4">
        <f t="shared" si="1"/>
        <v>0.59642197941538888</v>
      </c>
      <c r="F12" s="17">
        <f t="shared" si="2"/>
        <v>0.47862032998778015</v>
      </c>
      <c r="G12" s="17">
        <f t="shared" si="3"/>
        <v>0.13902026249725183</v>
      </c>
      <c r="H12" s="17">
        <f t="shared" si="4"/>
        <v>0.33960006749052835</v>
      </c>
      <c r="I12" s="18">
        <f t="shared" si="5"/>
        <v>0</v>
      </c>
      <c r="J12" s="18">
        <v>0</v>
      </c>
      <c r="K12" s="18">
        <v>0</v>
      </c>
      <c r="L12" s="18">
        <f t="shared" si="6"/>
        <v>0.47862032998778015</v>
      </c>
      <c r="M12" s="18">
        <v>0.13902026249725183</v>
      </c>
      <c r="N12" s="18">
        <v>0.33960006749052835</v>
      </c>
      <c r="O12" s="18">
        <f t="shared" si="7"/>
        <v>0</v>
      </c>
      <c r="P12" s="18">
        <v>0</v>
      </c>
      <c r="Q12" s="18">
        <v>0</v>
      </c>
      <c r="R12" s="18">
        <f t="shared" si="8"/>
        <v>0</v>
      </c>
      <c r="S12" s="18">
        <v>0</v>
      </c>
      <c r="T12" s="18"/>
      <c r="U12" s="17">
        <f t="shared" si="9"/>
        <v>0</v>
      </c>
      <c r="V12" s="17">
        <v>0</v>
      </c>
      <c r="W12" s="17">
        <v>0</v>
      </c>
      <c r="X12" s="17">
        <f t="shared" si="10"/>
        <v>0.90774760587576631</v>
      </c>
      <c r="Y12" s="17">
        <f t="shared" si="11"/>
        <v>0.65092569395090583</v>
      </c>
      <c r="Z12" s="17">
        <f t="shared" si="12"/>
        <v>0.25682191192486054</v>
      </c>
      <c r="AA12" s="5">
        <f t="shared" si="13"/>
        <v>0.63993291850518708</v>
      </c>
      <c r="AB12" s="5">
        <v>0.63993291850518708</v>
      </c>
      <c r="AC12" s="5"/>
      <c r="AD12" s="5">
        <f t="shared" si="14"/>
        <v>0</v>
      </c>
      <c r="AE12" s="5">
        <v>0</v>
      </c>
      <c r="AF12" s="5">
        <v>0</v>
      </c>
      <c r="AG12" s="5">
        <f t="shared" si="15"/>
        <v>0.26781468737057929</v>
      </c>
      <c r="AH12" s="5">
        <v>1.0992775445718736E-2</v>
      </c>
      <c r="AI12" s="5">
        <v>0.25682191192486054</v>
      </c>
      <c r="AJ12" s="5">
        <f t="shared" si="16"/>
        <v>0</v>
      </c>
      <c r="AK12" s="5">
        <v>0</v>
      </c>
      <c r="AL12" s="5"/>
      <c r="AM12" s="5">
        <f t="shared" si="17"/>
        <v>0</v>
      </c>
      <c r="AN12" s="5">
        <v>0</v>
      </c>
      <c r="AO12" s="1"/>
    </row>
    <row r="13" spans="2:41" x14ac:dyDescent="0.4">
      <c r="B13" s="1">
        <v>1973</v>
      </c>
      <c r="C13" s="4">
        <f t="shared" si="0"/>
        <v>1.5596958835890644</v>
      </c>
      <c r="D13" s="4">
        <f t="shared" si="1"/>
        <v>0.93704463066830956</v>
      </c>
      <c r="E13" s="4">
        <f t="shared" si="1"/>
        <v>0.62265125292075485</v>
      </c>
      <c r="F13" s="17">
        <f t="shared" si="2"/>
        <v>0.51226333577049132</v>
      </c>
      <c r="G13" s="17">
        <f t="shared" si="3"/>
        <v>0.17879877085431761</v>
      </c>
      <c r="H13" s="17">
        <f t="shared" si="4"/>
        <v>0.33346456491617371</v>
      </c>
      <c r="I13" s="18">
        <f t="shared" si="5"/>
        <v>0</v>
      </c>
      <c r="J13" s="18">
        <v>0</v>
      </c>
      <c r="K13" s="18">
        <v>0</v>
      </c>
      <c r="L13" s="18">
        <f t="shared" si="6"/>
        <v>0.51226333577049132</v>
      </c>
      <c r="M13" s="18">
        <v>0.17879877085431761</v>
      </c>
      <c r="N13" s="18">
        <v>0.33346456491617371</v>
      </c>
      <c r="O13" s="18">
        <f t="shared" si="7"/>
        <v>0</v>
      </c>
      <c r="P13" s="18">
        <v>0</v>
      </c>
      <c r="Q13" s="18">
        <v>0</v>
      </c>
      <c r="R13" s="18">
        <f t="shared" si="8"/>
        <v>0</v>
      </c>
      <c r="S13" s="18">
        <v>0</v>
      </c>
      <c r="T13" s="18"/>
      <c r="U13" s="17">
        <f t="shared" si="9"/>
        <v>0</v>
      </c>
      <c r="V13" s="17">
        <v>0</v>
      </c>
      <c r="W13" s="17">
        <v>0</v>
      </c>
      <c r="X13" s="17">
        <f t="shared" si="10"/>
        <v>1.0474325478185731</v>
      </c>
      <c r="Y13" s="17">
        <f t="shared" si="11"/>
        <v>0.75824585981399195</v>
      </c>
      <c r="Z13" s="17">
        <f t="shared" si="12"/>
        <v>0.28918668800458119</v>
      </c>
      <c r="AA13" s="5">
        <f t="shared" si="13"/>
        <v>0.74571920872468467</v>
      </c>
      <c r="AB13" s="5">
        <v>0.74571920872468467</v>
      </c>
      <c r="AC13" s="5"/>
      <c r="AD13" s="5">
        <f t="shared" si="14"/>
        <v>0</v>
      </c>
      <c r="AE13" s="5">
        <v>0</v>
      </c>
      <c r="AF13" s="5">
        <v>0</v>
      </c>
      <c r="AG13" s="5">
        <f t="shared" si="15"/>
        <v>0.30171333909388853</v>
      </c>
      <c r="AH13" s="5">
        <v>1.2526651089307336E-2</v>
      </c>
      <c r="AI13" s="5">
        <v>0.28918668800458119</v>
      </c>
      <c r="AJ13" s="5">
        <f t="shared" si="16"/>
        <v>0</v>
      </c>
      <c r="AK13" s="5">
        <v>0</v>
      </c>
      <c r="AL13" s="5"/>
      <c r="AM13" s="5">
        <f t="shared" si="17"/>
        <v>0</v>
      </c>
      <c r="AN13" s="5">
        <v>0</v>
      </c>
      <c r="AO13" s="1"/>
    </row>
    <row r="14" spans="2:41" x14ac:dyDescent="0.4">
      <c r="B14" s="1">
        <v>1974</v>
      </c>
      <c r="C14" s="4">
        <f t="shared" si="0"/>
        <v>1.6312767469565352</v>
      </c>
      <c r="D14" s="4">
        <f t="shared" si="1"/>
        <v>0.96475665062914473</v>
      </c>
      <c r="E14" s="4">
        <f t="shared" si="1"/>
        <v>0.6665200963273904</v>
      </c>
      <c r="F14" s="17">
        <f t="shared" si="2"/>
        <v>0.60076796040555669</v>
      </c>
      <c r="G14" s="17">
        <f t="shared" si="3"/>
        <v>0.16509614843825898</v>
      </c>
      <c r="H14" s="17">
        <f t="shared" si="4"/>
        <v>0.43567181196729776</v>
      </c>
      <c r="I14" s="18">
        <f t="shared" si="5"/>
        <v>0</v>
      </c>
      <c r="J14" s="18">
        <v>0</v>
      </c>
      <c r="K14" s="18">
        <v>0</v>
      </c>
      <c r="L14" s="18">
        <f t="shared" si="6"/>
        <v>0.60076796040555669</v>
      </c>
      <c r="M14" s="18">
        <v>0.16509614843825898</v>
      </c>
      <c r="N14" s="18">
        <v>0.43567181196729776</v>
      </c>
      <c r="O14" s="18">
        <f t="shared" si="7"/>
        <v>0</v>
      </c>
      <c r="P14" s="18">
        <v>0</v>
      </c>
      <c r="Q14" s="18">
        <v>0</v>
      </c>
      <c r="R14" s="18">
        <f t="shared" si="8"/>
        <v>0</v>
      </c>
      <c r="S14" s="18">
        <v>0</v>
      </c>
      <c r="T14" s="18"/>
      <c r="U14" s="17">
        <f t="shared" si="9"/>
        <v>0</v>
      </c>
      <c r="V14" s="17">
        <v>0</v>
      </c>
      <c r="W14" s="17">
        <v>0</v>
      </c>
      <c r="X14" s="17">
        <f t="shared" si="10"/>
        <v>1.0305087865509786</v>
      </c>
      <c r="Y14" s="17">
        <f t="shared" si="11"/>
        <v>0.7996605021908858</v>
      </c>
      <c r="Z14" s="17">
        <f t="shared" si="12"/>
        <v>0.23084828436009266</v>
      </c>
      <c r="AA14" s="5">
        <f t="shared" si="13"/>
        <v>0.78559997545798976</v>
      </c>
      <c r="AB14" s="5">
        <v>0.78559997545798976</v>
      </c>
      <c r="AC14" s="5"/>
      <c r="AD14" s="5">
        <f t="shared" si="14"/>
        <v>0</v>
      </c>
      <c r="AE14" s="5">
        <v>0</v>
      </c>
      <c r="AF14" s="5">
        <v>0</v>
      </c>
      <c r="AG14" s="5">
        <f t="shared" si="15"/>
        <v>0.24490881109298865</v>
      </c>
      <c r="AH14" s="5">
        <v>1.4060526732895992E-2</v>
      </c>
      <c r="AI14" s="5">
        <v>0.23084828436009266</v>
      </c>
      <c r="AJ14" s="5">
        <f t="shared" si="16"/>
        <v>0</v>
      </c>
      <c r="AK14" s="5">
        <v>0</v>
      </c>
      <c r="AL14" s="5"/>
      <c r="AM14" s="5">
        <f t="shared" si="17"/>
        <v>0</v>
      </c>
      <c r="AN14" s="5">
        <v>0</v>
      </c>
      <c r="AO14" s="1"/>
    </row>
    <row r="15" spans="2:41" x14ac:dyDescent="0.4">
      <c r="B15" s="1">
        <v>1975</v>
      </c>
      <c r="C15" s="4">
        <f t="shared" si="0"/>
        <v>1.6315835220852528</v>
      </c>
      <c r="D15" s="4">
        <f t="shared" si="1"/>
        <v>1.0520341747493391</v>
      </c>
      <c r="E15" s="4">
        <f t="shared" si="1"/>
        <v>0.57954934733591368</v>
      </c>
      <c r="F15" s="17">
        <f t="shared" si="2"/>
        <v>0.60669894622743281</v>
      </c>
      <c r="G15" s="17">
        <f t="shared" si="3"/>
        <v>0.2146403317261725</v>
      </c>
      <c r="H15" s="17">
        <f t="shared" si="4"/>
        <v>0.39205861450126028</v>
      </c>
      <c r="I15" s="18">
        <f t="shared" si="5"/>
        <v>0</v>
      </c>
      <c r="J15" s="18">
        <v>0</v>
      </c>
      <c r="K15" s="18">
        <v>0</v>
      </c>
      <c r="L15" s="18">
        <f t="shared" si="6"/>
        <v>0</v>
      </c>
      <c r="M15" s="18">
        <v>0</v>
      </c>
      <c r="N15" s="18">
        <v>0</v>
      </c>
      <c r="O15" s="18">
        <f t="shared" si="7"/>
        <v>0.60669894622743281</v>
      </c>
      <c r="P15" s="18">
        <v>0.2146403317261725</v>
      </c>
      <c r="Q15" s="18">
        <v>0.39205861450126028</v>
      </c>
      <c r="R15" s="18">
        <f t="shared" si="8"/>
        <v>0</v>
      </c>
      <c r="S15" s="18">
        <v>0</v>
      </c>
      <c r="T15" s="18"/>
      <c r="U15" s="17">
        <f t="shared" si="9"/>
        <v>2.5155560554853948E-2</v>
      </c>
      <c r="V15" s="17">
        <v>1.2833426218025083E-2</v>
      </c>
      <c r="W15" s="17">
        <v>1.2322134336828865E-2</v>
      </c>
      <c r="X15" s="17">
        <f t="shared" si="10"/>
        <v>0.9997290153029661</v>
      </c>
      <c r="Y15" s="17">
        <f t="shared" si="11"/>
        <v>0.82456041680514158</v>
      </c>
      <c r="Z15" s="17">
        <f t="shared" si="12"/>
        <v>0.17516859849782446</v>
      </c>
      <c r="AA15" s="5">
        <f t="shared" si="13"/>
        <v>0.81003972737916896</v>
      </c>
      <c r="AB15" s="5">
        <v>0.81003972737916896</v>
      </c>
      <c r="AC15" s="5"/>
      <c r="AD15" s="5">
        <f t="shared" si="14"/>
        <v>0</v>
      </c>
      <c r="AE15" s="5">
        <v>0</v>
      </c>
      <c r="AF15" s="5">
        <v>0</v>
      </c>
      <c r="AG15" s="5">
        <f t="shared" si="15"/>
        <v>0.18968928792379705</v>
      </c>
      <c r="AH15" s="5">
        <v>1.4520689425972596E-2</v>
      </c>
      <c r="AI15" s="5">
        <v>0.17516859849782446</v>
      </c>
      <c r="AJ15" s="5">
        <f t="shared" si="16"/>
        <v>0</v>
      </c>
      <c r="AK15" s="5">
        <v>0</v>
      </c>
      <c r="AL15" s="5"/>
      <c r="AM15" s="5">
        <f t="shared" si="17"/>
        <v>0</v>
      </c>
      <c r="AN15" s="5">
        <v>0</v>
      </c>
      <c r="AO15" s="1"/>
    </row>
    <row r="16" spans="2:41" x14ac:dyDescent="0.4">
      <c r="B16" s="1">
        <v>1976</v>
      </c>
      <c r="C16" s="4">
        <f t="shared" si="0"/>
        <v>1.7756655742063472</v>
      </c>
      <c r="D16" s="4">
        <f t="shared" si="1"/>
        <v>1.2212717874252874</v>
      </c>
      <c r="E16" s="4">
        <f t="shared" si="1"/>
        <v>0.55439378678105977</v>
      </c>
      <c r="F16" s="17">
        <f t="shared" si="2"/>
        <v>0.93182945348010815</v>
      </c>
      <c r="G16" s="17">
        <f t="shared" si="3"/>
        <v>0.49866297173067187</v>
      </c>
      <c r="H16" s="17">
        <f t="shared" si="4"/>
        <v>0.43316648174943634</v>
      </c>
      <c r="I16" s="18">
        <f t="shared" si="5"/>
        <v>0</v>
      </c>
      <c r="J16" s="18">
        <v>0</v>
      </c>
      <c r="K16" s="18">
        <v>0</v>
      </c>
      <c r="L16" s="18">
        <f t="shared" si="6"/>
        <v>0</v>
      </c>
      <c r="M16" s="18">
        <v>0</v>
      </c>
      <c r="N16" s="18">
        <v>0</v>
      </c>
      <c r="O16" s="18">
        <f t="shared" si="7"/>
        <v>0.93182945348010815</v>
      </c>
      <c r="P16" s="18">
        <v>0.49866297173067187</v>
      </c>
      <c r="Q16" s="18">
        <v>0.43316648174943634</v>
      </c>
      <c r="R16" s="18">
        <f t="shared" si="8"/>
        <v>0</v>
      </c>
      <c r="S16" s="18">
        <v>0</v>
      </c>
      <c r="T16" s="18"/>
      <c r="U16" s="17">
        <f t="shared" si="9"/>
        <v>0.14546254020032415</v>
      </c>
      <c r="V16" s="17">
        <v>0.12966362107136101</v>
      </c>
      <c r="W16" s="17">
        <v>1.5798919128963151E-2</v>
      </c>
      <c r="X16" s="17">
        <f t="shared" si="10"/>
        <v>0.69837358052591481</v>
      </c>
      <c r="Y16" s="17">
        <f t="shared" si="11"/>
        <v>0.59294519462325457</v>
      </c>
      <c r="Z16" s="17">
        <f t="shared" si="12"/>
        <v>0.10542838590266025</v>
      </c>
      <c r="AA16" s="5">
        <f t="shared" si="13"/>
        <v>0.57300481125660208</v>
      </c>
      <c r="AB16" s="5">
        <v>0.57300481125660208</v>
      </c>
      <c r="AC16" s="5"/>
      <c r="AD16" s="5">
        <f t="shared" si="14"/>
        <v>0</v>
      </c>
      <c r="AE16" s="5">
        <v>0</v>
      </c>
      <c r="AF16" s="5">
        <v>0</v>
      </c>
      <c r="AG16" s="5">
        <f t="shared" si="15"/>
        <v>0.11907987913059928</v>
      </c>
      <c r="AH16" s="5">
        <v>1.3651493227939035E-2</v>
      </c>
      <c r="AI16" s="5">
        <v>0.10542838590266025</v>
      </c>
      <c r="AJ16" s="5">
        <f t="shared" si="16"/>
        <v>6.2888901387134878E-3</v>
      </c>
      <c r="AK16" s="5">
        <v>6.2888901387134878E-3</v>
      </c>
      <c r="AL16" s="5"/>
      <c r="AM16" s="5">
        <f t="shared" si="17"/>
        <v>0</v>
      </c>
      <c r="AN16" s="5">
        <v>0</v>
      </c>
      <c r="AO16" s="1"/>
    </row>
    <row r="17" spans="2:41" x14ac:dyDescent="0.4">
      <c r="B17" s="1">
        <v>1977</v>
      </c>
      <c r="C17" s="4">
        <f t="shared" si="0"/>
        <v>1.6675273413333469</v>
      </c>
      <c r="D17" s="4">
        <f t="shared" si="1"/>
        <v>1.2682595113072201</v>
      </c>
      <c r="E17" s="4">
        <f t="shared" si="1"/>
        <v>0.39926783002612704</v>
      </c>
      <c r="F17" s="17">
        <f t="shared" si="2"/>
        <v>1.0622600123732635</v>
      </c>
      <c r="G17" s="17">
        <f t="shared" si="3"/>
        <v>0.71810944714008895</v>
      </c>
      <c r="H17" s="17">
        <f t="shared" si="4"/>
        <v>0.34415056523317467</v>
      </c>
      <c r="I17" s="18">
        <f t="shared" si="5"/>
        <v>1.0622600123732635</v>
      </c>
      <c r="J17" s="18">
        <v>0.71810944714008895</v>
      </c>
      <c r="K17" s="18">
        <v>0.34415056523317467</v>
      </c>
      <c r="L17" s="18">
        <f t="shared" si="6"/>
        <v>0</v>
      </c>
      <c r="M17" s="18">
        <v>0</v>
      </c>
      <c r="N17" s="18">
        <v>0</v>
      </c>
      <c r="O17" s="18">
        <f t="shared" si="7"/>
        <v>0</v>
      </c>
      <c r="P17" s="18">
        <v>0</v>
      </c>
      <c r="Q17" s="18">
        <v>0</v>
      </c>
      <c r="R17" s="18">
        <f t="shared" si="8"/>
        <v>0</v>
      </c>
      <c r="S17" s="18">
        <v>0</v>
      </c>
      <c r="T17" s="18"/>
      <c r="U17" s="17">
        <f t="shared" si="9"/>
        <v>6.3758097585168455E-2</v>
      </c>
      <c r="V17" s="17">
        <v>4.6220786060138158E-2</v>
      </c>
      <c r="W17" s="17">
        <v>1.7537311525030293E-2</v>
      </c>
      <c r="X17" s="17">
        <f t="shared" si="10"/>
        <v>0.54150923137491502</v>
      </c>
      <c r="Y17" s="17">
        <f t="shared" si="11"/>
        <v>0.50392927810699295</v>
      </c>
      <c r="Z17" s="17">
        <f t="shared" si="12"/>
        <v>3.7579953267922059E-2</v>
      </c>
      <c r="AA17" s="5">
        <f t="shared" si="13"/>
        <v>0.47335402361145906</v>
      </c>
      <c r="AB17" s="5">
        <v>0.47335402361145906</v>
      </c>
      <c r="AC17" s="5"/>
      <c r="AD17" s="5">
        <f t="shared" si="14"/>
        <v>0</v>
      </c>
      <c r="AE17" s="5">
        <v>0</v>
      </c>
      <c r="AF17" s="5">
        <v>0</v>
      </c>
      <c r="AG17" s="5">
        <f t="shared" si="15"/>
        <v>5.0311121109707903E-2</v>
      </c>
      <c r="AH17" s="5">
        <v>1.2731167841785844E-2</v>
      </c>
      <c r="AI17" s="5">
        <v>3.7579953267922059E-2</v>
      </c>
      <c r="AJ17" s="5">
        <f t="shared" si="16"/>
        <v>1.7844086653748027E-2</v>
      </c>
      <c r="AK17" s="5">
        <v>1.7844086653748027E-2</v>
      </c>
      <c r="AL17" s="5"/>
      <c r="AM17" s="5">
        <f t="shared" si="17"/>
        <v>0</v>
      </c>
      <c r="AN17" s="5">
        <v>0</v>
      </c>
      <c r="AO17" s="1"/>
    </row>
    <row r="18" spans="2:41" x14ac:dyDescent="0.4">
      <c r="B18" s="1">
        <v>1978</v>
      </c>
      <c r="C18" s="4">
        <f t="shared" si="0"/>
        <v>1.281501971030202</v>
      </c>
      <c r="D18" s="4">
        <f t="shared" si="1"/>
        <v>0.95049160714377023</v>
      </c>
      <c r="E18" s="4">
        <f t="shared" si="1"/>
        <v>0.33101036388643185</v>
      </c>
      <c r="F18" s="17">
        <f t="shared" si="2"/>
        <v>0.71463266234795464</v>
      </c>
      <c r="G18" s="17">
        <f t="shared" si="3"/>
        <v>0.41286819406594644</v>
      </c>
      <c r="H18" s="17">
        <f t="shared" si="4"/>
        <v>0.30176446828200815</v>
      </c>
      <c r="I18" s="18">
        <f t="shared" si="5"/>
        <v>0.71463266234795464</v>
      </c>
      <c r="J18" s="18">
        <v>0.41286819406594644</v>
      </c>
      <c r="K18" s="18">
        <v>0.30176446828200815</v>
      </c>
      <c r="L18" s="18">
        <f t="shared" si="6"/>
        <v>0</v>
      </c>
      <c r="M18" s="18">
        <v>0</v>
      </c>
      <c r="N18" s="18">
        <v>0</v>
      </c>
      <c r="O18" s="18">
        <f t="shared" si="7"/>
        <v>0</v>
      </c>
      <c r="P18" s="18">
        <v>0</v>
      </c>
      <c r="Q18" s="18">
        <v>0</v>
      </c>
      <c r="R18" s="18">
        <f t="shared" si="8"/>
        <v>0</v>
      </c>
      <c r="S18" s="18">
        <v>0</v>
      </c>
      <c r="T18" s="18"/>
      <c r="U18" s="17">
        <f t="shared" si="9"/>
        <v>5.6548882060301765E-2</v>
      </c>
      <c r="V18" s="17">
        <v>3.6148336000572649E-2</v>
      </c>
      <c r="W18" s="17">
        <v>2.0400546059729116E-2</v>
      </c>
      <c r="X18" s="17">
        <f t="shared" si="10"/>
        <v>0.51032042662194577</v>
      </c>
      <c r="Y18" s="17">
        <f t="shared" si="11"/>
        <v>0.50147507707725114</v>
      </c>
      <c r="Z18" s="17">
        <f t="shared" si="12"/>
        <v>8.84534954469458E-3</v>
      </c>
      <c r="AA18" s="5">
        <f t="shared" si="13"/>
        <v>0.47810903810658395</v>
      </c>
      <c r="AB18" s="5">
        <v>0.47810903810658395</v>
      </c>
      <c r="AC18" s="5"/>
      <c r="AD18" s="5">
        <f t="shared" si="14"/>
        <v>0</v>
      </c>
      <c r="AE18" s="5">
        <v>0</v>
      </c>
      <c r="AF18" s="5">
        <v>0</v>
      </c>
      <c r="AG18" s="5">
        <f t="shared" si="15"/>
        <v>2.0400546059729116E-2</v>
      </c>
      <c r="AH18" s="5">
        <v>1.1555196515034538E-2</v>
      </c>
      <c r="AI18" s="5">
        <v>8.84534954469458E-3</v>
      </c>
      <c r="AJ18" s="5">
        <f t="shared" si="16"/>
        <v>1.1810842455632646E-2</v>
      </c>
      <c r="AK18" s="5">
        <v>1.1810842455632646E-2</v>
      </c>
      <c r="AL18" s="5"/>
      <c r="AM18" s="5">
        <f t="shared" si="17"/>
        <v>0</v>
      </c>
      <c r="AN18" s="5">
        <v>0</v>
      </c>
      <c r="AO18" s="1"/>
    </row>
    <row r="19" spans="2:41" x14ac:dyDescent="0.4">
      <c r="B19" s="1">
        <v>1979</v>
      </c>
      <c r="C19" s="4">
        <f t="shared" si="0"/>
        <v>1.3726653134474875</v>
      </c>
      <c r="D19" s="4">
        <f t="shared" si="1"/>
        <v>0.94144174084659704</v>
      </c>
      <c r="E19" s="4">
        <f t="shared" si="1"/>
        <v>0.43122357260089061</v>
      </c>
      <c r="F19" s="17">
        <f t="shared" si="2"/>
        <v>0.68697177157523903</v>
      </c>
      <c r="G19" s="17">
        <f t="shared" si="3"/>
        <v>0.29501541545021803</v>
      </c>
      <c r="H19" s="17">
        <f t="shared" si="4"/>
        <v>0.39195635612502105</v>
      </c>
      <c r="I19" s="18">
        <f t="shared" si="5"/>
        <v>0.68697177157523903</v>
      </c>
      <c r="J19" s="18">
        <v>0.29501541545021803</v>
      </c>
      <c r="K19" s="18">
        <v>0.39195635612502105</v>
      </c>
      <c r="L19" s="18">
        <f t="shared" si="6"/>
        <v>0</v>
      </c>
      <c r="M19" s="18">
        <v>0</v>
      </c>
      <c r="N19" s="18">
        <v>0</v>
      </c>
      <c r="O19" s="18">
        <f t="shared" si="7"/>
        <v>0</v>
      </c>
      <c r="P19" s="18">
        <v>0</v>
      </c>
      <c r="Q19" s="18">
        <v>0</v>
      </c>
      <c r="R19" s="18">
        <f t="shared" si="8"/>
        <v>0</v>
      </c>
      <c r="S19" s="18">
        <v>0</v>
      </c>
      <c r="T19" s="18"/>
      <c r="U19" s="17">
        <f t="shared" si="9"/>
        <v>0.1663743781412495</v>
      </c>
      <c r="V19" s="17">
        <v>0.14397979374485514</v>
      </c>
      <c r="W19" s="17">
        <v>2.2394584396394371E-2</v>
      </c>
      <c r="X19" s="17">
        <f t="shared" si="10"/>
        <v>0.51931916373099907</v>
      </c>
      <c r="Y19" s="17">
        <f t="shared" si="11"/>
        <v>0.50244653165152386</v>
      </c>
      <c r="Z19" s="17">
        <f t="shared" si="12"/>
        <v>1.687263207947521E-2</v>
      </c>
      <c r="AA19" s="5">
        <f t="shared" si="13"/>
        <v>0.492425210780078</v>
      </c>
      <c r="AB19" s="5">
        <v>0.492425210780078</v>
      </c>
      <c r="AC19" s="5"/>
      <c r="AD19" s="5">
        <f t="shared" si="14"/>
        <v>0</v>
      </c>
      <c r="AE19" s="5">
        <v>0</v>
      </c>
      <c r="AF19" s="5">
        <v>0</v>
      </c>
      <c r="AG19" s="5">
        <f t="shared" si="15"/>
        <v>2.6893952950921091E-2</v>
      </c>
      <c r="AH19" s="5">
        <v>1.0021320871445883E-2</v>
      </c>
      <c r="AI19" s="5">
        <v>1.687263207947521E-2</v>
      </c>
      <c r="AJ19" s="5">
        <f t="shared" si="16"/>
        <v>0</v>
      </c>
      <c r="AK19" s="5">
        <v>0</v>
      </c>
      <c r="AL19" s="5"/>
      <c r="AM19" s="5">
        <f t="shared" si="17"/>
        <v>0</v>
      </c>
      <c r="AN19" s="5">
        <v>0</v>
      </c>
      <c r="AO19" s="1"/>
    </row>
    <row r="20" spans="2:41" x14ac:dyDescent="0.4">
      <c r="B20" s="1">
        <v>1980</v>
      </c>
      <c r="C20" s="4">
        <f t="shared" si="0"/>
        <v>1.3795166246555173</v>
      </c>
      <c r="D20" s="4">
        <f t="shared" si="1"/>
        <v>0.96168889934196733</v>
      </c>
      <c r="E20" s="4">
        <f t="shared" si="1"/>
        <v>0.41782772531354978</v>
      </c>
      <c r="F20" s="17">
        <f t="shared" si="2"/>
        <v>0.68605144618908609</v>
      </c>
      <c r="G20" s="17">
        <f t="shared" si="3"/>
        <v>0.29920800887602711</v>
      </c>
      <c r="H20" s="17">
        <f t="shared" si="4"/>
        <v>0.38684343731305892</v>
      </c>
      <c r="I20" s="18">
        <f t="shared" si="5"/>
        <v>0.68605144618908609</v>
      </c>
      <c r="J20" s="18">
        <v>0.29920800887602711</v>
      </c>
      <c r="K20" s="18">
        <v>0.38684343731305892</v>
      </c>
      <c r="L20" s="18">
        <f t="shared" si="6"/>
        <v>0</v>
      </c>
      <c r="M20" s="18">
        <v>0</v>
      </c>
      <c r="N20" s="18">
        <v>0</v>
      </c>
      <c r="O20" s="18">
        <f t="shared" si="7"/>
        <v>0</v>
      </c>
      <c r="P20" s="18">
        <v>0</v>
      </c>
      <c r="Q20" s="18">
        <v>0</v>
      </c>
      <c r="R20" s="18">
        <f t="shared" si="8"/>
        <v>0</v>
      </c>
      <c r="S20" s="18">
        <v>0</v>
      </c>
      <c r="T20" s="18"/>
      <c r="U20" s="17">
        <f t="shared" si="9"/>
        <v>0.16944212942842679</v>
      </c>
      <c r="V20" s="17">
        <v>0.14873480823997995</v>
      </c>
      <c r="W20" s="17">
        <v>2.0707321188446849E-2</v>
      </c>
      <c r="X20" s="17">
        <f t="shared" si="10"/>
        <v>0.52402304903800434</v>
      </c>
      <c r="Y20" s="17">
        <f t="shared" si="11"/>
        <v>0.5137460822259603</v>
      </c>
      <c r="Z20" s="17">
        <f t="shared" si="12"/>
        <v>1.0276966812043991E-2</v>
      </c>
      <c r="AA20" s="5">
        <f t="shared" si="13"/>
        <v>0.50449169917630876</v>
      </c>
      <c r="AB20" s="5">
        <v>0.50449169917630876</v>
      </c>
      <c r="AC20" s="5"/>
      <c r="AD20" s="5">
        <f t="shared" si="14"/>
        <v>0</v>
      </c>
      <c r="AE20" s="5">
        <v>0</v>
      </c>
      <c r="AF20" s="5">
        <v>0</v>
      </c>
      <c r="AG20" s="5">
        <f t="shared" si="15"/>
        <v>1.9531349861695545E-2</v>
      </c>
      <c r="AH20" s="5">
        <v>9.2543830496515534E-3</v>
      </c>
      <c r="AI20" s="5">
        <v>1.0276966812043991E-2</v>
      </c>
      <c r="AJ20" s="5">
        <f t="shared" si="16"/>
        <v>0</v>
      </c>
      <c r="AK20" s="5">
        <v>0</v>
      </c>
      <c r="AL20" s="5"/>
      <c r="AM20" s="5">
        <f t="shared" si="17"/>
        <v>0</v>
      </c>
      <c r="AN20" s="5">
        <v>0</v>
      </c>
      <c r="AO20" s="1"/>
    </row>
    <row r="21" spans="2:41" x14ac:dyDescent="0.4">
      <c r="B21" s="1">
        <v>1981</v>
      </c>
      <c r="C21" s="4">
        <f t="shared" si="0"/>
        <v>1.6696236380462515</v>
      </c>
      <c r="D21" s="4">
        <f t="shared" si="1"/>
        <v>1.0600614572841198</v>
      </c>
      <c r="E21" s="4">
        <f t="shared" si="1"/>
        <v>0.60956218076213164</v>
      </c>
      <c r="F21" s="17">
        <f t="shared" si="2"/>
        <v>0.9285571854404524</v>
      </c>
      <c r="G21" s="17">
        <f t="shared" si="3"/>
        <v>0.35897802978786497</v>
      </c>
      <c r="H21" s="17">
        <f t="shared" si="4"/>
        <v>0.56957915565258743</v>
      </c>
      <c r="I21" s="18">
        <f t="shared" si="5"/>
        <v>0.9285571854404524</v>
      </c>
      <c r="J21" s="18">
        <v>0.35897802978786497</v>
      </c>
      <c r="K21" s="18">
        <v>0.56957915565258743</v>
      </c>
      <c r="L21" s="18">
        <f t="shared" si="6"/>
        <v>0</v>
      </c>
      <c r="M21" s="18">
        <v>0</v>
      </c>
      <c r="N21" s="18">
        <v>0</v>
      </c>
      <c r="O21" s="18">
        <f t="shared" si="7"/>
        <v>0</v>
      </c>
      <c r="P21" s="18">
        <v>0</v>
      </c>
      <c r="Q21" s="18">
        <v>0</v>
      </c>
      <c r="R21" s="18">
        <f t="shared" si="8"/>
        <v>0</v>
      </c>
      <c r="S21" s="18">
        <v>0</v>
      </c>
      <c r="T21" s="18"/>
      <c r="U21" s="17">
        <f t="shared" si="9"/>
        <v>0.21765695382523023</v>
      </c>
      <c r="V21" s="17">
        <v>0.19025170899311292</v>
      </c>
      <c r="W21" s="17">
        <v>2.7405244832117311E-2</v>
      </c>
      <c r="X21" s="17">
        <f t="shared" si="10"/>
        <v>0.52340949878056886</v>
      </c>
      <c r="Y21" s="17">
        <f t="shared" si="11"/>
        <v>0.51083171850314191</v>
      </c>
      <c r="Z21" s="17">
        <f t="shared" si="12"/>
        <v>1.2577780277426976E-2</v>
      </c>
      <c r="AA21" s="5">
        <f t="shared" si="13"/>
        <v>0.50285556515648089</v>
      </c>
      <c r="AB21" s="5">
        <v>0.50285556515648089</v>
      </c>
      <c r="AC21" s="5"/>
      <c r="AD21" s="5">
        <f t="shared" si="14"/>
        <v>0</v>
      </c>
      <c r="AE21" s="5">
        <v>0</v>
      </c>
      <c r="AF21" s="5">
        <v>0</v>
      </c>
      <c r="AG21" s="5">
        <f t="shared" si="15"/>
        <v>2.0553933624087986E-2</v>
      </c>
      <c r="AH21" s="5">
        <v>7.9761533466610086E-3</v>
      </c>
      <c r="AI21" s="5">
        <v>1.2577780277426976E-2</v>
      </c>
      <c r="AJ21" s="5">
        <f t="shared" si="16"/>
        <v>0</v>
      </c>
      <c r="AK21" s="5">
        <v>0</v>
      </c>
      <c r="AL21" s="5"/>
      <c r="AM21" s="5">
        <f t="shared" si="17"/>
        <v>0</v>
      </c>
      <c r="AN21" s="5">
        <v>0</v>
      </c>
      <c r="AO21" s="1"/>
    </row>
    <row r="22" spans="2:41" x14ac:dyDescent="0.4">
      <c r="B22" s="1">
        <v>1982</v>
      </c>
      <c r="C22" s="4">
        <f t="shared" si="0"/>
        <v>1.5877658078667369</v>
      </c>
      <c r="D22" s="4">
        <f t="shared" si="1"/>
        <v>0.99313335003553482</v>
      </c>
      <c r="E22" s="4">
        <f t="shared" si="1"/>
        <v>0.59463245783120211</v>
      </c>
      <c r="F22" s="17">
        <f t="shared" si="2"/>
        <v>0.9070317972420916</v>
      </c>
      <c r="G22" s="17">
        <f t="shared" si="3"/>
        <v>0.35238236452043381</v>
      </c>
      <c r="H22" s="17">
        <f t="shared" si="4"/>
        <v>0.55464943272165779</v>
      </c>
      <c r="I22" s="18">
        <f t="shared" si="5"/>
        <v>0.9070317972420916</v>
      </c>
      <c r="J22" s="18">
        <v>0.35238236452043381</v>
      </c>
      <c r="K22" s="18">
        <v>0.55464943272165779</v>
      </c>
      <c r="L22" s="18">
        <f t="shared" si="6"/>
        <v>0</v>
      </c>
      <c r="M22" s="18">
        <v>0</v>
      </c>
      <c r="N22" s="18">
        <v>0</v>
      </c>
      <c r="O22" s="18">
        <f t="shared" si="7"/>
        <v>0</v>
      </c>
      <c r="P22" s="18">
        <v>0</v>
      </c>
      <c r="Q22" s="18">
        <v>0</v>
      </c>
      <c r="R22" s="18">
        <f t="shared" si="8"/>
        <v>0</v>
      </c>
      <c r="S22" s="18">
        <v>0</v>
      </c>
      <c r="T22" s="18"/>
      <c r="U22" s="17">
        <f t="shared" si="9"/>
        <v>0.17082261750765659</v>
      </c>
      <c r="V22" s="17">
        <v>0.13835558305169673</v>
      </c>
      <c r="W22" s="17">
        <v>3.2467034455959873E-2</v>
      </c>
      <c r="X22" s="17">
        <f t="shared" si="10"/>
        <v>0.50991139311698874</v>
      </c>
      <c r="Y22" s="17">
        <f t="shared" si="11"/>
        <v>0.50239540246340431</v>
      </c>
      <c r="Z22" s="17">
        <f t="shared" si="12"/>
        <v>7.5159906535844116E-3</v>
      </c>
      <c r="AA22" s="5">
        <f t="shared" si="13"/>
        <v>0.49625989988904967</v>
      </c>
      <c r="AB22" s="5">
        <v>0.49625989988904967</v>
      </c>
      <c r="AC22" s="5"/>
      <c r="AD22" s="5">
        <f t="shared" si="14"/>
        <v>0</v>
      </c>
      <c r="AE22" s="5">
        <v>0</v>
      </c>
      <c r="AF22" s="5">
        <v>0</v>
      </c>
      <c r="AG22" s="5">
        <f t="shared" si="15"/>
        <v>1.3651493227939035E-2</v>
      </c>
      <c r="AH22" s="5">
        <v>6.135502574354623E-3</v>
      </c>
      <c r="AI22" s="5">
        <v>7.5159906535844116E-3</v>
      </c>
      <c r="AJ22" s="5">
        <f t="shared" si="16"/>
        <v>0</v>
      </c>
      <c r="AK22" s="5">
        <v>0</v>
      </c>
      <c r="AL22" s="5"/>
      <c r="AM22" s="5">
        <f t="shared" si="17"/>
        <v>0</v>
      </c>
      <c r="AN22" s="5">
        <v>0</v>
      </c>
      <c r="AO22" s="1"/>
    </row>
    <row r="23" spans="2:41" x14ac:dyDescent="0.4">
      <c r="B23" s="1">
        <v>1983</v>
      </c>
      <c r="C23" s="4">
        <f t="shared" si="0"/>
        <v>1.3189285367337651</v>
      </c>
      <c r="D23" s="4">
        <f t="shared" si="1"/>
        <v>0.77343122868551961</v>
      </c>
      <c r="E23" s="4">
        <f t="shared" si="1"/>
        <v>0.54549730804824548</v>
      </c>
      <c r="F23" s="17">
        <f t="shared" si="2"/>
        <v>0.88964787328142014</v>
      </c>
      <c r="G23" s="17">
        <f t="shared" si="3"/>
        <v>0.37155581006529192</v>
      </c>
      <c r="H23" s="17">
        <f t="shared" si="4"/>
        <v>0.51809206321612822</v>
      </c>
      <c r="I23" s="18">
        <f t="shared" si="5"/>
        <v>0.88964787328142014</v>
      </c>
      <c r="J23" s="18">
        <v>0.37155581006529192</v>
      </c>
      <c r="K23" s="18">
        <v>0.51809206321612822</v>
      </c>
      <c r="L23" s="18">
        <f t="shared" si="6"/>
        <v>0</v>
      </c>
      <c r="M23" s="18">
        <v>0</v>
      </c>
      <c r="N23" s="18">
        <v>0</v>
      </c>
      <c r="O23" s="18">
        <f>P23+Q23</f>
        <v>0</v>
      </c>
      <c r="P23" s="18">
        <v>0</v>
      </c>
      <c r="Q23" s="18">
        <v>0</v>
      </c>
      <c r="R23" s="18">
        <f t="shared" si="8"/>
        <v>0</v>
      </c>
      <c r="S23" s="18">
        <v>0</v>
      </c>
      <c r="T23" s="18"/>
      <c r="U23" s="17">
        <f t="shared" si="9"/>
        <v>0.12853877893272933</v>
      </c>
      <c r="V23" s="17">
        <v>0.10455918970462669</v>
      </c>
      <c r="W23" s="17">
        <v>2.3979589228102647E-2</v>
      </c>
      <c r="X23" s="17">
        <f t="shared" si="10"/>
        <v>0.30074188451961564</v>
      </c>
      <c r="Y23" s="17">
        <f t="shared" si="11"/>
        <v>0.297316228915601</v>
      </c>
      <c r="Z23" s="17">
        <f t="shared" si="12"/>
        <v>3.4256556040146639E-3</v>
      </c>
      <c r="AA23" s="5">
        <f t="shared" si="13"/>
        <v>0.27487051533108703</v>
      </c>
      <c r="AB23" s="5">
        <v>0.27487051533108703</v>
      </c>
      <c r="AC23" s="5"/>
      <c r="AD23" s="5">
        <f t="shared" si="14"/>
        <v>0</v>
      </c>
      <c r="AE23" s="5">
        <v>0</v>
      </c>
      <c r="AF23" s="5">
        <v>0</v>
      </c>
      <c r="AG23" s="5">
        <f t="shared" si="15"/>
        <v>1.0379225188283233E-2</v>
      </c>
      <c r="AH23" s="5">
        <v>6.9535695842685699E-3</v>
      </c>
      <c r="AI23" s="5">
        <v>3.4256556040146639E-3</v>
      </c>
      <c r="AJ23" s="5">
        <f t="shared" si="16"/>
        <v>1.5492144000245421E-2</v>
      </c>
      <c r="AK23" s="5">
        <v>1.5492144000245421E-2</v>
      </c>
      <c r="AL23" s="5"/>
      <c r="AM23" s="5">
        <f t="shared" si="17"/>
        <v>0</v>
      </c>
      <c r="AN23" s="5">
        <v>0</v>
      </c>
      <c r="AO23" s="1"/>
    </row>
    <row r="24" spans="2:41" x14ac:dyDescent="0.4">
      <c r="B24" s="1">
        <v>1984</v>
      </c>
      <c r="C24" s="4">
        <f t="shared" si="0"/>
        <v>1.4440927892505995</v>
      </c>
      <c r="D24" s="4">
        <f t="shared" si="1"/>
        <v>0.78636691327978392</v>
      </c>
      <c r="E24" s="4">
        <f t="shared" si="1"/>
        <v>0.65772587597081567</v>
      </c>
      <c r="F24" s="17">
        <f t="shared" si="2"/>
        <v>1.050858203422588</v>
      </c>
      <c r="G24" s="17">
        <f t="shared" si="3"/>
        <v>0.41118093085799884</v>
      </c>
      <c r="H24" s="17">
        <f t="shared" si="4"/>
        <v>0.63967727256458906</v>
      </c>
      <c r="I24" s="18">
        <f t="shared" si="5"/>
        <v>1.050858203422588</v>
      </c>
      <c r="J24" s="18">
        <v>0.41118093085799884</v>
      </c>
      <c r="K24" s="18">
        <v>0.63967727256458906</v>
      </c>
      <c r="L24" s="18">
        <f t="shared" si="6"/>
        <v>0</v>
      </c>
      <c r="M24" s="18">
        <v>0</v>
      </c>
      <c r="N24" s="18">
        <v>0</v>
      </c>
      <c r="O24" s="18">
        <f t="shared" si="7"/>
        <v>0</v>
      </c>
      <c r="P24" s="18">
        <v>0</v>
      </c>
      <c r="Q24" s="18">
        <v>0</v>
      </c>
      <c r="R24" s="18">
        <f t="shared" si="8"/>
        <v>0</v>
      </c>
      <c r="S24" s="18">
        <v>0</v>
      </c>
      <c r="T24" s="18"/>
      <c r="U24" s="17">
        <f t="shared" si="9"/>
        <v>9.152124673412311E-2</v>
      </c>
      <c r="V24" s="17">
        <v>7.7920882694303695E-2</v>
      </c>
      <c r="W24" s="17">
        <v>1.3600364039819412E-2</v>
      </c>
      <c r="X24" s="17">
        <f t="shared" si="10"/>
        <v>0.30171333909388853</v>
      </c>
      <c r="Y24" s="17">
        <f t="shared" si="11"/>
        <v>0.29726509972748144</v>
      </c>
      <c r="Z24" s="17">
        <f t="shared" si="12"/>
        <v>4.4482393664071005E-3</v>
      </c>
      <c r="AA24" s="5">
        <f t="shared" si="13"/>
        <v>0.23964250471666762</v>
      </c>
      <c r="AB24" s="5">
        <v>0.23964250471666762</v>
      </c>
      <c r="AC24" s="5"/>
      <c r="AD24" s="5">
        <f t="shared" si="14"/>
        <v>0</v>
      </c>
      <c r="AE24" s="5">
        <v>0</v>
      </c>
      <c r="AF24" s="5">
        <v>0</v>
      </c>
      <c r="AG24" s="5">
        <f t="shared" si="15"/>
        <v>9.1521246734123096E-3</v>
      </c>
      <c r="AH24" s="5">
        <v>4.70388530700521E-3</v>
      </c>
      <c r="AI24" s="5">
        <v>4.4482393664071005E-3</v>
      </c>
      <c r="AJ24" s="5">
        <f t="shared" si="16"/>
        <v>5.291870970380861E-2</v>
      </c>
      <c r="AK24" s="5">
        <v>5.291870970380861E-2</v>
      </c>
      <c r="AL24" s="5"/>
      <c r="AM24" s="5">
        <f t="shared" si="17"/>
        <v>0</v>
      </c>
      <c r="AN24" s="5">
        <v>0</v>
      </c>
      <c r="AO24" s="1"/>
    </row>
    <row r="25" spans="2:41" x14ac:dyDescent="0.4">
      <c r="B25" s="1">
        <v>1985</v>
      </c>
      <c r="C25" s="4">
        <f t="shared" si="0"/>
        <v>1.6538247189172883</v>
      </c>
      <c r="D25" s="4">
        <f t="shared" si="1"/>
        <v>0.92968202757908402</v>
      </c>
      <c r="E25" s="4">
        <f t="shared" si="1"/>
        <v>0.7241426913382043</v>
      </c>
      <c r="F25" s="17">
        <f t="shared" si="2"/>
        <v>1.0757069888487241</v>
      </c>
      <c r="G25" s="17">
        <f t="shared" si="3"/>
        <v>0.36245481457999923</v>
      </c>
      <c r="H25" s="17">
        <f t="shared" si="4"/>
        <v>0.71325217426872478</v>
      </c>
      <c r="I25" s="18">
        <f t="shared" si="5"/>
        <v>1.0757069888487241</v>
      </c>
      <c r="J25" s="18">
        <v>0.36245481457999923</v>
      </c>
      <c r="K25" s="18">
        <v>0.71325217426872478</v>
      </c>
      <c r="L25" s="18">
        <f t="shared" si="6"/>
        <v>0</v>
      </c>
      <c r="M25" s="18">
        <v>0</v>
      </c>
      <c r="N25" s="18">
        <v>0</v>
      </c>
      <c r="O25" s="18">
        <f t="shared" si="7"/>
        <v>0</v>
      </c>
      <c r="P25" s="18">
        <v>0</v>
      </c>
      <c r="Q25" s="18">
        <v>0</v>
      </c>
      <c r="R25" s="18">
        <f t="shared" si="8"/>
        <v>0</v>
      </c>
      <c r="S25" s="18">
        <v>0</v>
      </c>
      <c r="T25" s="18"/>
      <c r="U25" s="17">
        <f t="shared" si="9"/>
        <v>6.8206336951575547E-2</v>
      </c>
      <c r="V25" s="17">
        <v>6.1968576000981677E-2</v>
      </c>
      <c r="W25" s="17">
        <v>6.237760950593866E-3</v>
      </c>
      <c r="X25" s="17">
        <f t="shared" si="10"/>
        <v>0.50991139311698874</v>
      </c>
      <c r="Y25" s="17">
        <f t="shared" si="11"/>
        <v>0.50525863699810314</v>
      </c>
      <c r="Z25" s="17">
        <f t="shared" si="12"/>
        <v>4.652756118885589E-3</v>
      </c>
      <c r="AA25" s="5">
        <f t="shared" si="13"/>
        <v>0.44906765925463871</v>
      </c>
      <c r="AB25" s="5">
        <v>0.44906765925463871</v>
      </c>
      <c r="AC25" s="5"/>
      <c r="AD25" s="5">
        <f t="shared" si="14"/>
        <v>0</v>
      </c>
      <c r="AE25" s="5">
        <v>0</v>
      </c>
      <c r="AF25" s="5">
        <v>0</v>
      </c>
      <c r="AG25" s="5">
        <f t="shared" si="15"/>
        <v>8.6408327922160924E-3</v>
      </c>
      <c r="AH25" s="5">
        <v>3.9880766733305035E-3</v>
      </c>
      <c r="AI25" s="5">
        <v>4.652756118885589E-3</v>
      </c>
      <c r="AJ25" s="5">
        <f t="shared" si="16"/>
        <v>5.2202901070133909E-2</v>
      </c>
      <c r="AK25" s="5">
        <v>5.2202901070133909E-2</v>
      </c>
      <c r="AL25" s="5"/>
      <c r="AM25" s="5">
        <f t="shared" si="17"/>
        <v>0</v>
      </c>
      <c r="AN25" s="5">
        <v>0</v>
      </c>
      <c r="AO25" s="1"/>
    </row>
    <row r="26" spans="2:41" x14ac:dyDescent="0.4">
      <c r="B26" s="1">
        <v>1986</v>
      </c>
      <c r="C26" s="4">
        <f t="shared" si="0"/>
        <v>1.6931430645812775</v>
      </c>
      <c r="D26" s="4">
        <f t="shared" si="1"/>
        <v>0.99502512999596082</v>
      </c>
      <c r="E26" s="4">
        <f t="shared" si="1"/>
        <v>0.69811793458531668</v>
      </c>
      <c r="F26" s="17">
        <f t="shared" si="2"/>
        <v>1.1346078135625284</v>
      </c>
      <c r="G26" s="17">
        <f t="shared" si="3"/>
        <v>0.44789168792788747</v>
      </c>
      <c r="H26" s="17">
        <f t="shared" si="4"/>
        <v>0.68671612563464102</v>
      </c>
      <c r="I26" s="18">
        <f t="shared" si="5"/>
        <v>1.1346078135625284</v>
      </c>
      <c r="J26" s="18">
        <v>0.44789168792788747</v>
      </c>
      <c r="K26" s="18">
        <v>0.68671612563464102</v>
      </c>
      <c r="L26" s="18">
        <f t="shared" si="6"/>
        <v>0</v>
      </c>
      <c r="M26" s="18">
        <v>0</v>
      </c>
      <c r="N26" s="18">
        <v>0</v>
      </c>
      <c r="O26" s="18">
        <f t="shared" si="7"/>
        <v>0</v>
      </c>
      <c r="P26" s="18">
        <v>0</v>
      </c>
      <c r="Q26" s="18">
        <v>0</v>
      </c>
      <c r="R26" s="18">
        <f t="shared" si="8"/>
        <v>0</v>
      </c>
      <c r="S26" s="18">
        <v>0</v>
      </c>
      <c r="T26" s="18"/>
      <c r="U26" s="17">
        <f t="shared" si="9"/>
        <v>5.1793867565176933E-2</v>
      </c>
      <c r="V26" s="17">
        <v>4.8777245466119244E-2</v>
      </c>
      <c r="W26" s="17">
        <v>3.0166220990576892E-3</v>
      </c>
      <c r="X26" s="17">
        <f t="shared" si="10"/>
        <v>0.50674138345357211</v>
      </c>
      <c r="Y26" s="17">
        <f t="shared" si="11"/>
        <v>0.49835619660195413</v>
      </c>
      <c r="Z26" s="17">
        <f t="shared" si="12"/>
        <v>8.3851868516179838E-3</v>
      </c>
      <c r="AA26" s="5">
        <f t="shared" si="13"/>
        <v>0.45223766891805522</v>
      </c>
      <c r="AB26" s="5">
        <v>0.45223766891805522</v>
      </c>
      <c r="AC26" s="5"/>
      <c r="AD26" s="5">
        <f t="shared" si="14"/>
        <v>0</v>
      </c>
      <c r="AE26" s="5">
        <v>0</v>
      </c>
      <c r="AF26" s="5">
        <v>0</v>
      </c>
      <c r="AG26" s="5">
        <f t="shared" si="15"/>
        <v>1.1810842455632646E-2</v>
      </c>
      <c r="AH26" s="5">
        <v>3.4256556040146626E-3</v>
      </c>
      <c r="AI26" s="5">
        <v>8.3851868516179838E-3</v>
      </c>
      <c r="AJ26" s="5">
        <f t="shared" si="16"/>
        <v>4.2692872079884245E-2</v>
      </c>
      <c r="AK26" s="5">
        <v>4.2692872079884245E-2</v>
      </c>
      <c r="AL26" s="5"/>
      <c r="AM26" s="5">
        <f t="shared" si="17"/>
        <v>0</v>
      </c>
      <c r="AN26" s="5">
        <v>0</v>
      </c>
      <c r="AO26" s="1"/>
    </row>
    <row r="27" spans="2:41" x14ac:dyDescent="0.4">
      <c r="B27" s="1">
        <v>1987</v>
      </c>
      <c r="C27" s="4">
        <f t="shared" si="0"/>
        <v>1.5782557788764873</v>
      </c>
      <c r="D27" s="4">
        <f t="shared" si="1"/>
        <v>0.9665461722133315</v>
      </c>
      <c r="E27" s="4">
        <f t="shared" si="1"/>
        <v>0.61170960666315577</v>
      </c>
      <c r="F27" s="17">
        <f t="shared" si="2"/>
        <v>1.0706451992248815</v>
      </c>
      <c r="G27" s="17">
        <f t="shared" si="3"/>
        <v>0.4652244827004392</v>
      </c>
      <c r="H27" s="17">
        <f t="shared" si="4"/>
        <v>0.60542071652444229</v>
      </c>
      <c r="I27" s="18">
        <f t="shared" si="5"/>
        <v>1.0706451992248815</v>
      </c>
      <c r="J27" s="18">
        <v>0.4652244827004392</v>
      </c>
      <c r="K27" s="18">
        <v>0.60542071652444229</v>
      </c>
      <c r="L27" s="18">
        <f t="shared" si="6"/>
        <v>0</v>
      </c>
      <c r="M27" s="18">
        <v>0</v>
      </c>
      <c r="N27" s="18">
        <v>0</v>
      </c>
      <c r="O27" s="18">
        <f t="shared" si="7"/>
        <v>0</v>
      </c>
      <c r="P27" s="18">
        <v>0</v>
      </c>
      <c r="Q27" s="18">
        <v>0</v>
      </c>
      <c r="R27" s="18">
        <f t="shared" si="8"/>
        <v>0</v>
      </c>
      <c r="S27" s="18">
        <v>0</v>
      </c>
      <c r="T27" s="18"/>
      <c r="U27" s="17">
        <f t="shared" si="9"/>
        <v>3.988076673330504E-2</v>
      </c>
      <c r="V27" s="17">
        <v>3.7324307327323947E-2</v>
      </c>
      <c r="W27" s="17">
        <v>2.5564594059810926E-3</v>
      </c>
      <c r="X27" s="17">
        <f t="shared" si="10"/>
        <v>0.46772981291830068</v>
      </c>
      <c r="Y27" s="17">
        <f t="shared" si="11"/>
        <v>0.4639973821855683</v>
      </c>
      <c r="Z27" s="17">
        <f t="shared" si="12"/>
        <v>3.7324307327323948E-3</v>
      </c>
      <c r="AA27" s="5">
        <f t="shared" si="13"/>
        <v>0.44063134321490111</v>
      </c>
      <c r="AB27" s="5">
        <v>0.44063134321490111</v>
      </c>
      <c r="AC27" s="5"/>
      <c r="AD27" s="5">
        <f t="shared" si="14"/>
        <v>0</v>
      </c>
      <c r="AE27" s="5">
        <v>0</v>
      </c>
      <c r="AF27" s="5">
        <v>0</v>
      </c>
      <c r="AG27" s="5">
        <f t="shared" si="15"/>
        <v>6.1355025743546222E-3</v>
      </c>
      <c r="AH27" s="5">
        <v>2.4030718416222269E-3</v>
      </c>
      <c r="AI27" s="5">
        <v>3.7324307327323948E-3</v>
      </c>
      <c r="AJ27" s="5">
        <f t="shared" si="16"/>
        <v>2.0962967129044958E-2</v>
      </c>
      <c r="AK27" s="5">
        <v>2.0962967129044958E-2</v>
      </c>
      <c r="AL27" s="5"/>
      <c r="AM27" s="5">
        <f t="shared" si="17"/>
        <v>0</v>
      </c>
      <c r="AN27" s="5">
        <v>0</v>
      </c>
      <c r="AO27" s="1"/>
    </row>
    <row r="28" spans="2:41" x14ac:dyDescent="0.4">
      <c r="B28" s="1">
        <v>1988</v>
      </c>
      <c r="C28" s="4">
        <f t="shared" si="0"/>
        <v>1.4098873623985724</v>
      </c>
      <c r="D28" s="4">
        <f t="shared" si="1"/>
        <v>0.86577054242955676</v>
      </c>
      <c r="E28" s="4">
        <f t="shared" si="1"/>
        <v>0.54411681996901573</v>
      </c>
      <c r="F28" s="17">
        <f t="shared" si="2"/>
        <v>0.94640127209420033</v>
      </c>
      <c r="G28" s="17">
        <f t="shared" si="3"/>
        <v>0.40560784935296007</v>
      </c>
      <c r="H28" s="17">
        <f t="shared" si="4"/>
        <v>0.54079342274124031</v>
      </c>
      <c r="I28" s="18">
        <f t="shared" si="5"/>
        <v>0.94640127209420033</v>
      </c>
      <c r="J28" s="18">
        <v>0.40560784935296007</v>
      </c>
      <c r="K28" s="18">
        <v>0.54079342274124031</v>
      </c>
      <c r="L28" s="18">
        <f t="shared" si="6"/>
        <v>0</v>
      </c>
      <c r="M28" s="18">
        <v>0</v>
      </c>
      <c r="N28" s="18">
        <v>0</v>
      </c>
      <c r="O28" s="18">
        <f t="shared" si="7"/>
        <v>0</v>
      </c>
      <c r="P28" s="18">
        <v>0</v>
      </c>
      <c r="Q28" s="18">
        <v>0</v>
      </c>
      <c r="R28" s="18">
        <f t="shared" si="8"/>
        <v>0</v>
      </c>
      <c r="S28" s="18">
        <v>0</v>
      </c>
      <c r="T28" s="18"/>
      <c r="U28" s="17">
        <f t="shared" si="9"/>
        <v>2.6587177822203361E-2</v>
      </c>
      <c r="V28" s="17">
        <v>2.6587177822203361E-2</v>
      </c>
      <c r="W28" s="17">
        <v>0</v>
      </c>
      <c r="X28" s="17">
        <f t="shared" si="10"/>
        <v>0.43689891248216872</v>
      </c>
      <c r="Y28" s="17">
        <f t="shared" si="11"/>
        <v>0.43357551525439331</v>
      </c>
      <c r="Z28" s="17">
        <f t="shared" si="12"/>
        <v>3.3233972277754201E-3</v>
      </c>
      <c r="AA28" s="5">
        <f t="shared" si="13"/>
        <v>0.43025211802661789</v>
      </c>
      <c r="AB28" s="5">
        <v>0.43025211802661789</v>
      </c>
      <c r="AC28" s="5"/>
      <c r="AD28" s="5">
        <f t="shared" si="14"/>
        <v>0</v>
      </c>
      <c r="AE28" s="5">
        <v>0</v>
      </c>
      <c r="AF28" s="5">
        <v>0</v>
      </c>
      <c r="AG28" s="5">
        <f t="shared" si="15"/>
        <v>5.1129188119621851E-3</v>
      </c>
      <c r="AH28" s="5">
        <v>1.789521584186765E-3</v>
      </c>
      <c r="AI28" s="5">
        <v>3.3233972277754201E-3</v>
      </c>
      <c r="AJ28" s="5">
        <f t="shared" si="16"/>
        <v>1.5338756435886555E-3</v>
      </c>
      <c r="AK28" s="5">
        <v>1.5338756435886555E-3</v>
      </c>
      <c r="AL28" s="5"/>
      <c r="AM28" s="5">
        <f t="shared" si="17"/>
        <v>0</v>
      </c>
      <c r="AN28" s="5">
        <v>0</v>
      </c>
      <c r="AO28" s="1"/>
    </row>
    <row r="29" spans="2:41" x14ac:dyDescent="0.4">
      <c r="B29" s="1">
        <v>1989</v>
      </c>
      <c r="C29" s="4">
        <f t="shared" si="0"/>
        <v>1.3361079439419583</v>
      </c>
      <c r="D29" s="4">
        <f t="shared" si="1"/>
        <v>0.89660144286568877</v>
      </c>
      <c r="E29" s="4">
        <f t="shared" si="1"/>
        <v>0.43950650107626937</v>
      </c>
      <c r="F29" s="17">
        <f t="shared" si="2"/>
        <v>0.87589412167724201</v>
      </c>
      <c r="G29" s="17">
        <f t="shared" si="3"/>
        <v>0.44027343889806381</v>
      </c>
      <c r="H29" s="17">
        <f t="shared" si="4"/>
        <v>0.43562068277917815</v>
      </c>
      <c r="I29" s="18">
        <f t="shared" si="5"/>
        <v>0.87589412167724201</v>
      </c>
      <c r="J29" s="18">
        <v>0.44027343889806381</v>
      </c>
      <c r="K29" s="18">
        <v>0.43562068277917815</v>
      </c>
      <c r="L29" s="18">
        <f t="shared" si="6"/>
        <v>0</v>
      </c>
      <c r="M29" s="18">
        <v>0</v>
      </c>
      <c r="N29" s="18">
        <v>0</v>
      </c>
      <c r="O29" s="18">
        <f t="shared" si="7"/>
        <v>0</v>
      </c>
      <c r="P29" s="18">
        <v>0</v>
      </c>
      <c r="Q29" s="18">
        <v>0</v>
      </c>
      <c r="R29" s="18">
        <f t="shared" si="8"/>
        <v>0</v>
      </c>
      <c r="S29" s="18">
        <v>0</v>
      </c>
      <c r="T29" s="18"/>
      <c r="U29" s="17">
        <f t="shared" si="9"/>
        <v>2.1065225505284203E-2</v>
      </c>
      <c r="V29" s="17">
        <v>2.0911837940925337E-2</v>
      </c>
      <c r="W29" s="17">
        <v>1.5338756435886555E-4</v>
      </c>
      <c r="X29" s="17">
        <f t="shared" si="10"/>
        <v>0.43914859675943202</v>
      </c>
      <c r="Y29" s="17">
        <f t="shared" si="11"/>
        <v>0.43541616602669964</v>
      </c>
      <c r="Z29" s="17">
        <f t="shared" si="12"/>
        <v>3.7324307327323948E-3</v>
      </c>
      <c r="AA29" s="5">
        <f t="shared" si="13"/>
        <v>0.42856485481867029</v>
      </c>
      <c r="AB29" s="5">
        <v>0.42856485481867029</v>
      </c>
      <c r="AC29" s="5"/>
      <c r="AD29" s="5">
        <f t="shared" si="14"/>
        <v>0</v>
      </c>
      <c r="AE29" s="5">
        <v>0</v>
      </c>
      <c r="AF29" s="5">
        <v>0</v>
      </c>
      <c r="AG29" s="5">
        <f t="shared" si="15"/>
        <v>1.0532612752642102E-2</v>
      </c>
      <c r="AH29" s="5">
        <v>6.8001820199097059E-3</v>
      </c>
      <c r="AI29" s="5">
        <v>3.7324307327323948E-3</v>
      </c>
      <c r="AJ29" s="5">
        <f t="shared" si="16"/>
        <v>5.1129188119621854E-5</v>
      </c>
      <c r="AK29" s="5">
        <v>5.1129188119621854E-5</v>
      </c>
      <c r="AL29" s="5"/>
      <c r="AM29" s="5">
        <f t="shared" si="17"/>
        <v>0</v>
      </c>
      <c r="AN29" s="5">
        <v>0</v>
      </c>
      <c r="AO29" s="1"/>
    </row>
    <row r="30" spans="2:41" x14ac:dyDescent="0.4">
      <c r="B30" s="1">
        <v>1990</v>
      </c>
      <c r="C30" s="4">
        <f t="shared" si="0"/>
        <v>1.4291630663196699</v>
      </c>
      <c r="D30" s="4">
        <f t="shared" si="1"/>
        <v>1.0332186335213183</v>
      </c>
      <c r="E30" s="4">
        <f t="shared" si="1"/>
        <v>0.39594443279835162</v>
      </c>
      <c r="F30" s="17">
        <f t="shared" si="2"/>
        <v>1.1163546934038233</v>
      </c>
      <c r="G30" s="17">
        <f t="shared" si="3"/>
        <v>0.72761947613033839</v>
      </c>
      <c r="H30" s="17">
        <f t="shared" si="4"/>
        <v>0.38873521727348492</v>
      </c>
      <c r="I30" s="18">
        <f t="shared" si="5"/>
        <v>1.1163546934038233</v>
      </c>
      <c r="J30" s="18">
        <v>0.72761947613033839</v>
      </c>
      <c r="K30" s="18">
        <v>0.38873521727348492</v>
      </c>
      <c r="L30" s="18">
        <f t="shared" si="6"/>
        <v>0</v>
      </c>
      <c r="M30" s="18">
        <v>0</v>
      </c>
      <c r="N30" s="18">
        <v>0</v>
      </c>
      <c r="O30" s="18">
        <f t="shared" si="7"/>
        <v>0</v>
      </c>
      <c r="P30" s="18">
        <v>0</v>
      </c>
      <c r="Q30" s="18">
        <v>0</v>
      </c>
      <c r="R30" s="18">
        <f t="shared" si="8"/>
        <v>0</v>
      </c>
      <c r="S30" s="18">
        <v>0</v>
      </c>
      <c r="T30" s="18"/>
      <c r="U30" s="17">
        <f t="shared" si="9"/>
        <v>1.3600364039819412E-2</v>
      </c>
      <c r="V30" s="17">
        <v>1.3600364039819412E-2</v>
      </c>
      <c r="W30" s="17">
        <v>0</v>
      </c>
      <c r="X30" s="17">
        <f t="shared" si="10"/>
        <v>0.29920800887602711</v>
      </c>
      <c r="Y30" s="17">
        <f t="shared" si="11"/>
        <v>0.29199879335116041</v>
      </c>
      <c r="Z30" s="17">
        <f t="shared" si="12"/>
        <v>7.2092155248666802E-3</v>
      </c>
      <c r="AA30" s="5">
        <f t="shared" si="13"/>
        <v>0.27522841964792444</v>
      </c>
      <c r="AB30" s="5">
        <v>0.27522841964792444</v>
      </c>
      <c r="AC30" s="5"/>
      <c r="AD30" s="5">
        <f t="shared" si="14"/>
        <v>0</v>
      </c>
      <c r="AE30" s="5">
        <v>0</v>
      </c>
      <c r="AF30" s="5">
        <v>0</v>
      </c>
      <c r="AG30" s="5">
        <f t="shared" si="15"/>
        <v>1.7128278020073318E-2</v>
      </c>
      <c r="AH30" s="5">
        <v>9.9190624952066389E-3</v>
      </c>
      <c r="AI30" s="5">
        <v>7.2092155248666802E-3</v>
      </c>
      <c r="AJ30" s="5">
        <f t="shared" si="16"/>
        <v>6.8513112080293278E-3</v>
      </c>
      <c r="AK30" s="5">
        <v>6.8513112080293278E-3</v>
      </c>
      <c r="AL30" s="5"/>
      <c r="AM30" s="5">
        <f t="shared" si="17"/>
        <v>0</v>
      </c>
      <c r="AN30" s="5">
        <v>0</v>
      </c>
      <c r="AO30" s="1"/>
    </row>
    <row r="31" spans="2:41" x14ac:dyDescent="0.4">
      <c r="B31" s="1">
        <v>1991</v>
      </c>
      <c r="C31" s="4">
        <f t="shared" si="0"/>
        <v>1.8428493273955304</v>
      </c>
      <c r="D31" s="4">
        <f t="shared" si="1"/>
        <v>1.5008461880633799</v>
      </c>
      <c r="E31" s="4">
        <f t="shared" si="1"/>
        <v>0.34200313933215054</v>
      </c>
      <c r="F31" s="17">
        <f t="shared" si="2"/>
        <v>1.0867508934825625</v>
      </c>
      <c r="G31" s="17">
        <f t="shared" si="3"/>
        <v>0.75553601284365213</v>
      </c>
      <c r="H31" s="17">
        <f t="shared" si="4"/>
        <v>0.33121488063891036</v>
      </c>
      <c r="I31" s="18">
        <f t="shared" si="5"/>
        <v>1.0867508934825625</v>
      </c>
      <c r="J31" s="18">
        <v>0.75553601284365213</v>
      </c>
      <c r="K31" s="18">
        <v>0.33121488063891036</v>
      </c>
      <c r="L31" s="18">
        <f t="shared" si="6"/>
        <v>0</v>
      </c>
      <c r="M31" s="18">
        <v>0</v>
      </c>
      <c r="N31" s="18">
        <v>0</v>
      </c>
      <c r="O31" s="18">
        <f t="shared" si="7"/>
        <v>0</v>
      </c>
      <c r="P31" s="18">
        <v>0</v>
      </c>
      <c r="Q31" s="18">
        <v>0</v>
      </c>
      <c r="R31" s="18">
        <f t="shared" si="8"/>
        <v>0</v>
      </c>
      <c r="S31" s="18">
        <v>0</v>
      </c>
      <c r="T31" s="18"/>
      <c r="U31" s="17">
        <f t="shared" si="9"/>
        <v>0.27701794123211121</v>
      </c>
      <c r="V31" s="17">
        <v>0.27701794123211121</v>
      </c>
      <c r="W31" s="17">
        <v>0</v>
      </c>
      <c r="X31" s="17">
        <f t="shared" si="10"/>
        <v>0.47908049268085673</v>
      </c>
      <c r="Y31" s="17">
        <f t="shared" si="11"/>
        <v>0.46829223398761649</v>
      </c>
      <c r="Z31" s="17">
        <f t="shared" si="12"/>
        <v>1.078825869324021E-2</v>
      </c>
      <c r="AA31" s="5">
        <f t="shared" si="13"/>
        <v>0.28228424760843224</v>
      </c>
      <c r="AB31" s="5">
        <v>0.28228424760843224</v>
      </c>
      <c r="AC31" s="5"/>
      <c r="AD31" s="5">
        <f t="shared" si="14"/>
        <v>0.13191330534862439</v>
      </c>
      <c r="AE31" s="5">
        <v>0.13191330534862439</v>
      </c>
      <c r="AF31" s="5">
        <v>0</v>
      </c>
      <c r="AG31" s="5">
        <f t="shared" si="15"/>
        <v>2.5973627564767898E-2</v>
      </c>
      <c r="AH31" s="5">
        <v>1.5185368871527688E-2</v>
      </c>
      <c r="AI31" s="5">
        <v>1.078825869324021E-2</v>
      </c>
      <c r="AJ31" s="5">
        <f t="shared" si="16"/>
        <v>3.8909312159032226E-2</v>
      </c>
      <c r="AK31" s="5">
        <v>3.8909312159032226E-2</v>
      </c>
      <c r="AL31" s="5"/>
      <c r="AM31" s="5">
        <f t="shared" si="17"/>
        <v>0</v>
      </c>
      <c r="AN31" s="5">
        <v>0</v>
      </c>
      <c r="AO31" s="1"/>
    </row>
    <row r="32" spans="2:41" x14ac:dyDescent="0.4">
      <c r="B32" s="1">
        <v>1992</v>
      </c>
      <c r="C32" s="4">
        <f t="shared" si="0"/>
        <v>2.2098546397181762</v>
      </c>
      <c r="D32" s="4">
        <f t="shared" si="1"/>
        <v>1.8897347929012236</v>
      </c>
      <c r="E32" s="4">
        <f t="shared" si="1"/>
        <v>0.32011984681695244</v>
      </c>
      <c r="F32" s="17">
        <f t="shared" si="2"/>
        <v>1.2169769356232392</v>
      </c>
      <c r="G32" s="17">
        <f t="shared" si="3"/>
        <v>0.91291165387584805</v>
      </c>
      <c r="H32" s="17">
        <f t="shared" si="4"/>
        <v>0.30406528174739117</v>
      </c>
      <c r="I32" s="18">
        <f t="shared" si="5"/>
        <v>1.2169769356232392</v>
      </c>
      <c r="J32" s="18">
        <v>0.91291165387584805</v>
      </c>
      <c r="K32" s="18">
        <v>0.30406528174739117</v>
      </c>
      <c r="L32" s="18">
        <f t="shared" si="6"/>
        <v>0</v>
      </c>
      <c r="M32" s="18">
        <v>0</v>
      </c>
      <c r="N32" s="18">
        <v>0</v>
      </c>
      <c r="O32" s="18">
        <f t="shared" si="7"/>
        <v>0</v>
      </c>
      <c r="P32" s="18">
        <v>0</v>
      </c>
      <c r="Q32" s="18">
        <v>0</v>
      </c>
      <c r="R32" s="18">
        <f t="shared" si="8"/>
        <v>0</v>
      </c>
      <c r="S32" s="18">
        <v>0</v>
      </c>
      <c r="T32" s="18"/>
      <c r="U32" s="17">
        <f t="shared" si="9"/>
        <v>0.50929784285955326</v>
      </c>
      <c r="V32" s="17">
        <v>0.50929784285955326</v>
      </c>
      <c r="W32" s="17">
        <v>0</v>
      </c>
      <c r="X32" s="17">
        <f t="shared" si="10"/>
        <v>0.48357986123538343</v>
      </c>
      <c r="Y32" s="17">
        <f t="shared" si="11"/>
        <v>0.46752529616582217</v>
      </c>
      <c r="Z32" s="17">
        <f t="shared" si="12"/>
        <v>1.6054565069561259E-2</v>
      </c>
      <c r="AA32" s="5">
        <f t="shared" si="13"/>
        <v>0.29486202788585919</v>
      </c>
      <c r="AB32" s="5">
        <v>0.29486202788585919</v>
      </c>
      <c r="AC32" s="5"/>
      <c r="AD32" s="5">
        <f t="shared" si="14"/>
        <v>9.0805438100448388E-2</v>
      </c>
      <c r="AE32" s="5">
        <v>9.0805438100448388E-2</v>
      </c>
      <c r="AF32" s="5">
        <v>0</v>
      </c>
      <c r="AG32" s="5">
        <f t="shared" si="15"/>
        <v>4.5402719050224208E-2</v>
      </c>
      <c r="AH32" s="5">
        <v>2.9348153980662945E-2</v>
      </c>
      <c r="AI32" s="5">
        <v>1.6054565069561259E-2</v>
      </c>
      <c r="AJ32" s="5">
        <f t="shared" si="16"/>
        <v>5.2509676198851642E-2</v>
      </c>
      <c r="AK32" s="5">
        <v>5.2509676198851642E-2</v>
      </c>
      <c r="AL32" s="5"/>
      <c r="AM32" s="5">
        <f t="shared" si="17"/>
        <v>0</v>
      </c>
      <c r="AN32" s="5">
        <v>0</v>
      </c>
      <c r="AO32" s="1"/>
    </row>
    <row r="33" spans="2:41" x14ac:dyDescent="0.4">
      <c r="B33" s="1">
        <v>1993</v>
      </c>
      <c r="C33" s="4">
        <f t="shared" si="0"/>
        <v>1.670646221808644</v>
      </c>
      <c r="D33" s="4">
        <f t="shared" si="1"/>
        <v>1.3595251121007448</v>
      </c>
      <c r="E33" s="4">
        <f t="shared" si="1"/>
        <v>0.31112110970789897</v>
      </c>
      <c r="F33" s="17">
        <f t="shared" si="2"/>
        <v>1.118297602552369</v>
      </c>
      <c r="G33" s="17">
        <f t="shared" si="3"/>
        <v>0.83084930694385495</v>
      </c>
      <c r="H33" s="17">
        <f t="shared" si="4"/>
        <v>0.28744829560851404</v>
      </c>
      <c r="I33" s="18">
        <f t="shared" si="5"/>
        <v>1.118297602552369</v>
      </c>
      <c r="J33" s="18">
        <v>0.83084930694385495</v>
      </c>
      <c r="K33" s="18">
        <v>0.28744829560851404</v>
      </c>
      <c r="L33" s="18">
        <f t="shared" si="6"/>
        <v>0</v>
      </c>
      <c r="M33" s="18">
        <v>0</v>
      </c>
      <c r="N33" s="18">
        <v>0</v>
      </c>
      <c r="O33" s="18">
        <f t="shared" si="7"/>
        <v>0</v>
      </c>
      <c r="P33" s="18">
        <v>0</v>
      </c>
      <c r="Q33" s="18">
        <v>0</v>
      </c>
      <c r="R33" s="18">
        <f t="shared" si="8"/>
        <v>0</v>
      </c>
      <c r="S33" s="18">
        <v>0</v>
      </c>
      <c r="T33" s="18"/>
      <c r="U33" s="17">
        <f t="shared" si="9"/>
        <v>7.5517810852681472E-2</v>
      </c>
      <c r="V33" s="17">
        <v>7.5517810852681472E-2</v>
      </c>
      <c r="W33" s="17">
        <v>0</v>
      </c>
      <c r="X33" s="17">
        <f t="shared" si="10"/>
        <v>0.47683080840359338</v>
      </c>
      <c r="Y33" s="17">
        <f t="shared" si="11"/>
        <v>0.45315799430420844</v>
      </c>
      <c r="Z33" s="17">
        <f t="shared" si="12"/>
        <v>2.3672814099384917E-2</v>
      </c>
      <c r="AA33" s="5">
        <f t="shared" si="13"/>
        <v>0.29792977917303654</v>
      </c>
      <c r="AB33" s="5">
        <v>0.29792977917303654</v>
      </c>
      <c r="AC33" s="5"/>
      <c r="AD33" s="5">
        <f t="shared" si="14"/>
        <v>4.0340929426381636E-2</v>
      </c>
      <c r="AE33" s="5">
        <v>4.0340929426381636E-2</v>
      </c>
      <c r="AF33" s="5">
        <v>0</v>
      </c>
      <c r="AG33" s="5">
        <f t="shared" si="15"/>
        <v>9.9446270892664501E-2</v>
      </c>
      <c r="AH33" s="5">
        <v>7.5773456793279584E-2</v>
      </c>
      <c r="AI33" s="5">
        <v>2.3672814099384917E-2</v>
      </c>
      <c r="AJ33" s="5">
        <f t="shared" si="16"/>
        <v>3.9113828911510717E-2</v>
      </c>
      <c r="AK33" s="5">
        <v>3.9113828911510717E-2</v>
      </c>
      <c r="AL33" s="5"/>
      <c r="AM33" s="5">
        <f t="shared" si="17"/>
        <v>0</v>
      </c>
      <c r="AN33" s="5">
        <v>0</v>
      </c>
      <c r="AO33" s="1"/>
    </row>
    <row r="34" spans="2:41" x14ac:dyDescent="0.4">
      <c r="B34" s="1">
        <v>1994</v>
      </c>
      <c r="C34" s="4">
        <f t="shared" si="0"/>
        <v>2.5643333009515148</v>
      </c>
      <c r="D34" s="4">
        <f t="shared" si="1"/>
        <v>2.2623131867289081</v>
      </c>
      <c r="E34" s="4">
        <f t="shared" si="1"/>
        <v>0.30202011422260627</v>
      </c>
      <c r="F34" s="17">
        <f t="shared" si="2"/>
        <v>1.3106456082583868</v>
      </c>
      <c r="G34" s="17">
        <f t="shared" si="3"/>
        <v>1.0232995710261119</v>
      </c>
      <c r="H34" s="17">
        <f t="shared" si="4"/>
        <v>0.28734603723227481</v>
      </c>
      <c r="I34" s="18">
        <f t="shared" si="5"/>
        <v>1.3106456082583868</v>
      </c>
      <c r="J34" s="18">
        <v>1.0232995710261119</v>
      </c>
      <c r="K34" s="18">
        <v>0.28734603723227481</v>
      </c>
      <c r="L34" s="18">
        <f t="shared" si="6"/>
        <v>0</v>
      </c>
      <c r="M34" s="18">
        <v>0</v>
      </c>
      <c r="N34" s="18">
        <v>0</v>
      </c>
      <c r="O34" s="18">
        <f t="shared" si="7"/>
        <v>0</v>
      </c>
      <c r="P34" s="18">
        <v>0</v>
      </c>
      <c r="Q34" s="18">
        <v>0</v>
      </c>
      <c r="R34" s="18">
        <f t="shared" si="8"/>
        <v>0</v>
      </c>
      <c r="S34" s="18">
        <v>0</v>
      </c>
      <c r="T34" s="18"/>
      <c r="U34" s="17">
        <f t="shared" si="9"/>
        <v>0.223230035330269</v>
      </c>
      <c r="V34" s="17">
        <v>0.223230035330269</v>
      </c>
      <c r="W34" s="17">
        <v>0</v>
      </c>
      <c r="X34" s="17">
        <f t="shared" si="10"/>
        <v>1.0304576573628588</v>
      </c>
      <c r="Y34" s="17">
        <f t="shared" si="11"/>
        <v>1.0157835803725273</v>
      </c>
      <c r="Z34" s="17">
        <f t="shared" si="12"/>
        <v>1.4674076990331471E-2</v>
      </c>
      <c r="AA34" s="5">
        <f t="shared" si="13"/>
        <v>0.25124883041982177</v>
      </c>
      <c r="AB34" s="5">
        <v>0.25124883041982177</v>
      </c>
      <c r="AC34" s="5"/>
      <c r="AD34" s="5">
        <f t="shared" si="14"/>
        <v>0.68129643169396115</v>
      </c>
      <c r="AE34" s="5">
        <v>0.68129643169396115</v>
      </c>
      <c r="AF34" s="5">
        <v>0</v>
      </c>
      <c r="AG34" s="5">
        <f t="shared" si="15"/>
        <v>8.2113476120112688E-2</v>
      </c>
      <c r="AH34" s="5">
        <v>6.7439399129781211E-2</v>
      </c>
      <c r="AI34" s="5">
        <v>1.4674076990331471E-2</v>
      </c>
      <c r="AJ34" s="5">
        <f t="shared" si="16"/>
        <v>1.5798919128963151E-2</v>
      </c>
      <c r="AK34" s="5">
        <v>1.5798919128963151E-2</v>
      </c>
      <c r="AL34" s="5"/>
      <c r="AM34" s="5">
        <f t="shared" si="17"/>
        <v>0</v>
      </c>
      <c r="AN34" s="5">
        <v>0</v>
      </c>
      <c r="AO34" s="1"/>
    </row>
    <row r="35" spans="2:41" x14ac:dyDescent="0.4">
      <c r="B35" s="1">
        <v>1995</v>
      </c>
      <c r="C35" s="4">
        <f t="shared" si="0"/>
        <v>2.6996722619041531</v>
      </c>
      <c r="D35" s="4">
        <f t="shared" si="1"/>
        <v>2.4010778032855615</v>
      </c>
      <c r="E35" s="4">
        <f t="shared" si="1"/>
        <v>0.29859445861859157</v>
      </c>
      <c r="F35" s="17">
        <f t="shared" si="2"/>
        <v>1.3644335141602288</v>
      </c>
      <c r="G35" s="17">
        <f t="shared" si="3"/>
        <v>1.0806153909082079</v>
      </c>
      <c r="H35" s="17">
        <f t="shared" si="4"/>
        <v>0.28381812325202088</v>
      </c>
      <c r="I35" s="18">
        <f t="shared" si="5"/>
        <v>1.3644335141602288</v>
      </c>
      <c r="J35" s="18">
        <v>1.0806153909082079</v>
      </c>
      <c r="K35" s="18">
        <v>0.28381812325202088</v>
      </c>
      <c r="L35" s="18">
        <f t="shared" si="6"/>
        <v>0</v>
      </c>
      <c r="M35" s="18">
        <v>0</v>
      </c>
      <c r="N35" s="18">
        <v>0</v>
      </c>
      <c r="O35" s="18">
        <f t="shared" si="7"/>
        <v>0</v>
      </c>
      <c r="P35" s="18">
        <v>0</v>
      </c>
      <c r="Q35" s="18">
        <v>0</v>
      </c>
      <c r="R35" s="18">
        <f t="shared" si="8"/>
        <v>0</v>
      </c>
      <c r="S35" s="18">
        <v>0</v>
      </c>
      <c r="T35" s="18"/>
      <c r="U35" s="17">
        <f t="shared" si="9"/>
        <v>0.32211388515361766</v>
      </c>
      <c r="V35" s="17">
        <v>0.32211388515361766</v>
      </c>
      <c r="W35" s="17">
        <v>0</v>
      </c>
      <c r="X35" s="17">
        <f t="shared" si="10"/>
        <v>1.0131248625903069</v>
      </c>
      <c r="Y35" s="17">
        <f t="shared" si="11"/>
        <v>0.99834852722373624</v>
      </c>
      <c r="Z35" s="17">
        <f t="shared" si="12"/>
        <v>1.4776335366570715E-2</v>
      </c>
      <c r="AA35" s="5">
        <f t="shared" si="13"/>
        <v>0.19955722123088407</v>
      </c>
      <c r="AB35" s="5">
        <v>0.19955722123088407</v>
      </c>
      <c r="AC35" s="5"/>
      <c r="AD35" s="5">
        <f t="shared" si="14"/>
        <v>0.71575750448658626</v>
      </c>
      <c r="AE35" s="5">
        <v>0.71575750448658626</v>
      </c>
      <c r="AF35" s="5">
        <v>0</v>
      </c>
      <c r="AG35" s="5">
        <f t="shared" si="15"/>
        <v>9.7043199051042264E-2</v>
      </c>
      <c r="AH35" s="5">
        <v>8.2266863684471545E-2</v>
      </c>
      <c r="AI35" s="5">
        <v>1.4776335366570715E-2</v>
      </c>
      <c r="AJ35" s="5">
        <f t="shared" si="16"/>
        <v>7.6693782179432777E-4</v>
      </c>
      <c r="AK35" s="5">
        <v>7.6693782179432777E-4</v>
      </c>
      <c r="AL35" s="5"/>
      <c r="AM35" s="5">
        <f t="shared" si="17"/>
        <v>0</v>
      </c>
      <c r="AN35" s="5">
        <v>0</v>
      </c>
      <c r="AO35" s="1"/>
    </row>
    <row r="36" spans="2:41" x14ac:dyDescent="0.4">
      <c r="B36" s="1">
        <v>1996</v>
      </c>
      <c r="C36" s="4">
        <f t="shared" si="0"/>
        <v>2.3389047105321019</v>
      </c>
      <c r="D36" s="4">
        <f t="shared" si="1"/>
        <v>2.0545241662107649</v>
      </c>
      <c r="E36" s="4">
        <f t="shared" si="1"/>
        <v>0.28438054432133675</v>
      </c>
      <c r="F36" s="17">
        <f t="shared" si="2"/>
        <v>1.5479872995096713</v>
      </c>
      <c r="G36" s="17">
        <f t="shared" si="3"/>
        <v>1.2744461430696943</v>
      </c>
      <c r="H36" s="17">
        <f t="shared" si="4"/>
        <v>0.2735411564399769</v>
      </c>
      <c r="I36" s="18">
        <f t="shared" si="5"/>
        <v>1.5479872995096713</v>
      </c>
      <c r="J36" s="18">
        <v>1.2744461430696943</v>
      </c>
      <c r="K36" s="18">
        <v>0.2735411564399769</v>
      </c>
      <c r="L36" s="18">
        <f t="shared" si="6"/>
        <v>0</v>
      </c>
      <c r="M36" s="18">
        <v>0</v>
      </c>
      <c r="N36" s="18">
        <v>0</v>
      </c>
      <c r="O36" s="18">
        <f t="shared" si="7"/>
        <v>0</v>
      </c>
      <c r="P36" s="18">
        <v>0</v>
      </c>
      <c r="Q36" s="18">
        <v>0</v>
      </c>
      <c r="R36" s="18">
        <f t="shared" si="8"/>
        <v>0</v>
      </c>
      <c r="S36" s="18">
        <v>0</v>
      </c>
      <c r="T36" s="18"/>
      <c r="U36" s="17">
        <f t="shared" si="9"/>
        <v>0.53046532674107671</v>
      </c>
      <c r="V36" s="17">
        <v>0.53046532674107671</v>
      </c>
      <c r="W36" s="17">
        <v>0</v>
      </c>
      <c r="X36" s="17">
        <f t="shared" si="10"/>
        <v>0.26045208428135369</v>
      </c>
      <c r="Y36" s="17">
        <f t="shared" si="11"/>
        <v>0.24961269639999387</v>
      </c>
      <c r="Z36" s="17">
        <f t="shared" si="12"/>
        <v>1.0839387881359833E-2</v>
      </c>
      <c r="AA36" s="5">
        <f t="shared" si="13"/>
        <v>0.15573950701236813</v>
      </c>
      <c r="AB36" s="5">
        <v>0.15573950701236813</v>
      </c>
      <c r="AC36" s="5"/>
      <c r="AD36" s="5">
        <f t="shared" si="14"/>
        <v>2.1525388198360799E-2</v>
      </c>
      <c r="AE36" s="5">
        <v>2.1525388198360799E-2</v>
      </c>
      <c r="AF36" s="5">
        <v>0</v>
      </c>
      <c r="AG36" s="5">
        <f t="shared" si="15"/>
        <v>8.3187189070624765E-2</v>
      </c>
      <c r="AH36" s="5">
        <v>7.2347801189264926E-2</v>
      </c>
      <c r="AI36" s="5">
        <v>1.0839387881359833E-2</v>
      </c>
      <c r="AJ36" s="5">
        <f t="shared" si="16"/>
        <v>0</v>
      </c>
      <c r="AK36" s="5">
        <v>0</v>
      </c>
      <c r="AL36" s="5"/>
      <c r="AM36" s="5">
        <f t="shared" si="17"/>
        <v>0</v>
      </c>
      <c r="AN36" s="5">
        <v>0</v>
      </c>
      <c r="AO36" s="1"/>
    </row>
    <row r="37" spans="2:41" x14ac:dyDescent="0.4">
      <c r="B37" s="1">
        <v>1997</v>
      </c>
      <c r="C37" s="4">
        <f t="shared" si="0"/>
        <v>2.4030207124341079</v>
      </c>
      <c r="D37" s="4">
        <f t="shared" si="1"/>
        <v>2.1365865131427579</v>
      </c>
      <c r="E37" s="4">
        <f>H37+W37+Z37</f>
        <v>0.26643419929134943</v>
      </c>
      <c r="F37" s="17">
        <f t="shared" si="2"/>
        <v>1.5117367051328594</v>
      </c>
      <c r="G37" s="17">
        <f t="shared" si="3"/>
        <v>1.2575223818020995</v>
      </c>
      <c r="H37" s="17">
        <f t="shared" si="4"/>
        <v>0.25421432333075983</v>
      </c>
      <c r="I37" s="18">
        <f t="shared" si="5"/>
        <v>1.5117367051328594</v>
      </c>
      <c r="J37" s="18">
        <v>1.2575223818020995</v>
      </c>
      <c r="K37" s="18">
        <v>0.25421432333075983</v>
      </c>
      <c r="L37" s="18">
        <f t="shared" si="6"/>
        <v>0</v>
      </c>
      <c r="M37" s="18">
        <v>0</v>
      </c>
      <c r="N37" s="18">
        <v>0</v>
      </c>
      <c r="O37" s="18">
        <f t="shared" si="7"/>
        <v>0</v>
      </c>
      <c r="P37" s="18">
        <v>0</v>
      </c>
      <c r="Q37" s="18">
        <v>0</v>
      </c>
      <c r="R37" s="18">
        <f t="shared" si="8"/>
        <v>0</v>
      </c>
      <c r="S37" s="18">
        <v>0</v>
      </c>
      <c r="T37" s="18"/>
      <c r="U37" s="17">
        <f t="shared" si="9"/>
        <v>0.58747437149445503</v>
      </c>
      <c r="V37" s="17">
        <v>0.58747437149445503</v>
      </c>
      <c r="W37" s="17">
        <v>0</v>
      </c>
      <c r="X37" s="17">
        <f t="shared" si="10"/>
        <v>0.30380963580679299</v>
      </c>
      <c r="Y37" s="17">
        <f t="shared" si="11"/>
        <v>0.29158975984620339</v>
      </c>
      <c r="Z37" s="17">
        <f t="shared" si="12"/>
        <v>1.2219875960589623E-2</v>
      </c>
      <c r="AA37" s="5">
        <f t="shared" si="13"/>
        <v>0.2436305813899981</v>
      </c>
      <c r="AB37" s="5">
        <v>0.2436305813899981</v>
      </c>
      <c r="AC37" s="5"/>
      <c r="AD37" s="5">
        <f t="shared" si="14"/>
        <v>1.4009397544776387E-2</v>
      </c>
      <c r="AE37" s="5">
        <v>1.4009397544776387E-2</v>
      </c>
      <c r="AF37" s="5">
        <v>0</v>
      </c>
      <c r="AG37" s="5">
        <f t="shared" si="15"/>
        <v>4.616965687201853E-2</v>
      </c>
      <c r="AH37" s="5">
        <v>3.394978091142891E-2</v>
      </c>
      <c r="AI37" s="5">
        <v>1.2219875960589623E-2</v>
      </c>
      <c r="AJ37" s="5">
        <f t="shared" si="16"/>
        <v>0</v>
      </c>
      <c r="AK37" s="5">
        <v>0</v>
      </c>
      <c r="AL37" s="5"/>
      <c r="AM37" s="5">
        <f t="shared" si="17"/>
        <v>0</v>
      </c>
      <c r="AN37" s="5">
        <v>0</v>
      </c>
      <c r="AO37" s="1"/>
    </row>
    <row r="38" spans="2:41" x14ac:dyDescent="0.4">
      <c r="B38" s="1">
        <v>1998</v>
      </c>
      <c r="C38" s="4">
        <f t="shared" si="0"/>
        <v>2.485440963682938</v>
      </c>
      <c r="D38" s="4">
        <f t="shared" si="1"/>
        <v>2.2474857221742175</v>
      </c>
      <c r="E38" s="4">
        <f t="shared" si="1"/>
        <v>0.23795524150872011</v>
      </c>
      <c r="F38" s="17">
        <f t="shared" si="2"/>
        <v>1.4724694886569898</v>
      </c>
      <c r="G38" s="17">
        <f t="shared" si="3"/>
        <v>1.2492905825148404</v>
      </c>
      <c r="H38" s="17">
        <f t="shared" si="4"/>
        <v>0.22317890614214939</v>
      </c>
      <c r="I38" s="18">
        <f t="shared" si="5"/>
        <v>1.4724694886569898</v>
      </c>
      <c r="J38" s="18">
        <v>1.2492905825148404</v>
      </c>
      <c r="K38" s="18">
        <v>0.22317890614214939</v>
      </c>
      <c r="L38" s="18">
        <f t="shared" si="6"/>
        <v>0</v>
      </c>
      <c r="M38" s="18">
        <v>0</v>
      </c>
      <c r="N38" s="18">
        <v>0</v>
      </c>
      <c r="O38" s="18">
        <f t="shared" si="7"/>
        <v>0</v>
      </c>
      <c r="P38" s="18">
        <v>0</v>
      </c>
      <c r="Q38" s="18">
        <v>0</v>
      </c>
      <c r="R38" s="18">
        <f t="shared" si="8"/>
        <v>0</v>
      </c>
      <c r="S38" s="18">
        <v>0</v>
      </c>
      <c r="T38" s="18"/>
      <c r="U38" s="17">
        <f t="shared" si="9"/>
        <v>0.61585107090084523</v>
      </c>
      <c r="V38" s="17">
        <v>0.61585107090084523</v>
      </c>
      <c r="W38" s="17">
        <v>0</v>
      </c>
      <c r="X38" s="17">
        <f t="shared" si="10"/>
        <v>0.39712040412510285</v>
      </c>
      <c r="Y38" s="17">
        <f t="shared" si="11"/>
        <v>0.38234406875853216</v>
      </c>
      <c r="Z38" s="17">
        <f t="shared" si="12"/>
        <v>1.4776335366570715E-2</v>
      </c>
      <c r="AA38" s="5">
        <f t="shared" si="13"/>
        <v>0.32385227754968476</v>
      </c>
      <c r="AB38" s="5">
        <v>0.32385227754968476</v>
      </c>
      <c r="AC38" s="5"/>
      <c r="AD38" s="5">
        <f t="shared" si="14"/>
        <v>8.4363160397376048E-3</v>
      </c>
      <c r="AE38" s="5">
        <v>8.4363160397376048E-3</v>
      </c>
      <c r="AF38" s="5">
        <v>0</v>
      </c>
      <c r="AG38" s="5">
        <f t="shared" si="15"/>
        <v>6.4831810535680504E-2</v>
      </c>
      <c r="AH38" s="5">
        <v>5.0055475169109791E-2</v>
      </c>
      <c r="AI38" s="5">
        <v>1.4776335366570715E-2</v>
      </c>
      <c r="AJ38" s="5">
        <f t="shared" si="16"/>
        <v>0</v>
      </c>
      <c r="AK38" s="5">
        <v>0</v>
      </c>
      <c r="AL38" s="5"/>
      <c r="AM38" s="5">
        <f t="shared" si="17"/>
        <v>0</v>
      </c>
      <c r="AN38" s="5">
        <v>0</v>
      </c>
      <c r="AO38" s="1"/>
    </row>
    <row r="39" spans="2:41" x14ac:dyDescent="0.4">
      <c r="B39" s="1">
        <v>1999</v>
      </c>
      <c r="C39" s="4">
        <f t="shared" si="0"/>
        <v>2.4971000000000001</v>
      </c>
      <c r="D39" s="4">
        <f t="shared" si="1"/>
        <v>2.2566999999999999</v>
      </c>
      <c r="E39" s="4">
        <f t="shared" si="1"/>
        <v>0.2404</v>
      </c>
      <c r="F39" s="17">
        <f t="shared" si="2"/>
        <v>1.256</v>
      </c>
      <c r="G39" s="17">
        <f t="shared" si="3"/>
        <v>1.0488999999999999</v>
      </c>
      <c r="H39" s="17">
        <f t="shared" si="4"/>
        <v>0.20710000000000001</v>
      </c>
      <c r="I39" s="18">
        <f t="shared" si="5"/>
        <v>1.256</v>
      </c>
      <c r="J39" s="18">
        <v>1.0488999999999999</v>
      </c>
      <c r="K39" s="18">
        <v>0.20710000000000001</v>
      </c>
      <c r="L39" s="18">
        <f t="shared" si="6"/>
        <v>0</v>
      </c>
      <c r="M39" s="18">
        <v>0</v>
      </c>
      <c r="N39" s="18">
        <v>0</v>
      </c>
      <c r="O39" s="18">
        <f t="shared" si="7"/>
        <v>0</v>
      </c>
      <c r="P39" s="18">
        <v>0</v>
      </c>
      <c r="Q39" s="18">
        <v>0</v>
      </c>
      <c r="R39" s="18">
        <f t="shared" si="8"/>
        <v>0</v>
      </c>
      <c r="S39" s="18">
        <v>0</v>
      </c>
      <c r="T39" s="18"/>
      <c r="U39" s="17">
        <f t="shared" si="9"/>
        <v>0.7278</v>
      </c>
      <c r="V39" s="17">
        <v>0.7278</v>
      </c>
      <c r="W39" s="17">
        <v>0</v>
      </c>
      <c r="X39" s="17">
        <f t="shared" si="10"/>
        <v>0.51330000000000009</v>
      </c>
      <c r="Y39" s="17">
        <f t="shared" si="11"/>
        <v>0.48000000000000004</v>
      </c>
      <c r="Z39" s="17">
        <f t="shared" si="12"/>
        <v>3.3300000000000003E-2</v>
      </c>
      <c r="AA39" s="5">
        <f t="shared" si="13"/>
        <v>0.42320000000000002</v>
      </c>
      <c r="AB39" s="5">
        <v>0.42320000000000002</v>
      </c>
      <c r="AC39" s="5"/>
      <c r="AD39" s="5">
        <f t="shared" si="14"/>
        <v>8.0999999999999996E-3</v>
      </c>
      <c r="AE39" s="5">
        <v>8.0999999999999996E-3</v>
      </c>
      <c r="AF39" s="5">
        <v>0</v>
      </c>
      <c r="AG39" s="5">
        <f t="shared" si="15"/>
        <v>8.2000000000000003E-2</v>
      </c>
      <c r="AH39" s="5">
        <v>4.87E-2</v>
      </c>
      <c r="AI39" s="5">
        <v>3.3300000000000003E-2</v>
      </c>
      <c r="AJ39" s="5">
        <f t="shared" si="16"/>
        <v>0</v>
      </c>
      <c r="AK39" s="5">
        <v>0</v>
      </c>
      <c r="AL39" s="5"/>
      <c r="AM39" s="5">
        <f t="shared" si="17"/>
        <v>0</v>
      </c>
      <c r="AN39" s="5">
        <v>0</v>
      </c>
      <c r="AO39" s="1"/>
    </row>
    <row r="40" spans="2:41" x14ac:dyDescent="0.4">
      <c r="B40" s="1">
        <v>2000</v>
      </c>
      <c r="C40" s="4">
        <f t="shared" si="0"/>
        <v>2.3635999999999999</v>
      </c>
      <c r="D40" s="4">
        <f t="shared" si="1"/>
        <v>2.1478000000000002</v>
      </c>
      <c r="E40" s="4">
        <f t="shared" si="1"/>
        <v>0.21579999999999999</v>
      </c>
      <c r="F40" s="17">
        <f t="shared" si="2"/>
        <v>1.0787</v>
      </c>
      <c r="G40" s="17">
        <f t="shared" si="3"/>
        <v>0.88519999999999999</v>
      </c>
      <c r="H40" s="17">
        <f t="shared" si="4"/>
        <v>0.19350000000000001</v>
      </c>
      <c r="I40" s="18">
        <f t="shared" si="5"/>
        <v>1.0787</v>
      </c>
      <c r="J40" s="18">
        <v>0.88519999999999999</v>
      </c>
      <c r="K40" s="18">
        <v>0.19350000000000001</v>
      </c>
      <c r="L40" s="18">
        <f t="shared" si="6"/>
        <v>0</v>
      </c>
      <c r="M40" s="18">
        <v>0</v>
      </c>
      <c r="N40" s="18">
        <v>0</v>
      </c>
      <c r="O40" s="18">
        <f t="shared" si="7"/>
        <v>0</v>
      </c>
      <c r="P40" s="18">
        <v>0</v>
      </c>
      <c r="Q40" s="18">
        <v>0</v>
      </c>
      <c r="R40" s="18">
        <f t="shared" si="8"/>
        <v>0</v>
      </c>
      <c r="S40" s="18">
        <v>0</v>
      </c>
      <c r="T40" s="18"/>
      <c r="U40" s="17">
        <f t="shared" si="9"/>
        <v>0.76719999999999999</v>
      </c>
      <c r="V40" s="17">
        <v>0.76719999999999999</v>
      </c>
      <c r="W40" s="17">
        <v>0</v>
      </c>
      <c r="X40" s="17">
        <f t="shared" si="10"/>
        <v>0.51769999999999994</v>
      </c>
      <c r="Y40" s="17">
        <f t="shared" si="11"/>
        <v>0.49539999999999995</v>
      </c>
      <c r="Z40" s="17">
        <f t="shared" si="12"/>
        <v>2.23E-2</v>
      </c>
      <c r="AA40" s="5">
        <f t="shared" si="13"/>
        <v>0.4506</v>
      </c>
      <c r="AB40" s="5">
        <v>0.4506</v>
      </c>
      <c r="AC40" s="5"/>
      <c r="AD40" s="5">
        <f t="shared" si="14"/>
        <v>8.3000000000000001E-3</v>
      </c>
      <c r="AE40" s="5">
        <v>8.3000000000000001E-3</v>
      </c>
      <c r="AF40" s="5">
        <v>0</v>
      </c>
      <c r="AG40" s="5">
        <f t="shared" si="15"/>
        <v>5.8799999999999998E-2</v>
      </c>
      <c r="AH40" s="5">
        <v>3.6499999999999998E-2</v>
      </c>
      <c r="AI40" s="5">
        <v>2.23E-2</v>
      </c>
      <c r="AJ40" s="5">
        <f t="shared" si="16"/>
        <v>0</v>
      </c>
      <c r="AK40" s="5">
        <v>0</v>
      </c>
      <c r="AL40" s="5"/>
      <c r="AM40" s="5">
        <f t="shared" si="17"/>
        <v>0</v>
      </c>
      <c r="AN40" s="5">
        <v>0</v>
      </c>
      <c r="AO40" s="1"/>
    </row>
    <row r="41" spans="2:41" x14ac:dyDescent="0.4">
      <c r="B41" s="1">
        <v>2001</v>
      </c>
      <c r="C41" s="4">
        <f t="shared" si="0"/>
        <v>2.0658000000000003</v>
      </c>
      <c r="D41" s="4">
        <f t="shared" si="1"/>
        <v>1.8854</v>
      </c>
      <c r="E41" s="4">
        <f t="shared" si="1"/>
        <v>0.1804</v>
      </c>
      <c r="F41" s="17">
        <f t="shared" si="2"/>
        <v>0.81399999999999995</v>
      </c>
      <c r="G41" s="17">
        <f t="shared" si="3"/>
        <v>0.64959999999999996</v>
      </c>
      <c r="H41" s="17">
        <f t="shared" si="4"/>
        <v>0.16439999999999999</v>
      </c>
      <c r="I41" s="18">
        <f t="shared" si="5"/>
        <v>0.81399999999999995</v>
      </c>
      <c r="J41" s="18">
        <v>0.64959999999999996</v>
      </c>
      <c r="K41" s="18">
        <v>0.16439999999999999</v>
      </c>
      <c r="L41" s="18">
        <f t="shared" si="6"/>
        <v>0</v>
      </c>
      <c r="M41" s="18">
        <v>0</v>
      </c>
      <c r="N41" s="18">
        <v>0</v>
      </c>
      <c r="O41" s="18">
        <f t="shared" si="7"/>
        <v>0</v>
      </c>
      <c r="P41" s="18">
        <v>0</v>
      </c>
      <c r="Q41" s="18">
        <v>0</v>
      </c>
      <c r="R41" s="18">
        <f t="shared" si="8"/>
        <v>0</v>
      </c>
      <c r="S41" s="18">
        <v>0</v>
      </c>
      <c r="T41" s="18"/>
      <c r="U41" s="17">
        <f t="shared" si="9"/>
        <v>0.72410000000000008</v>
      </c>
      <c r="V41" s="17">
        <v>0.72410000000000008</v>
      </c>
      <c r="W41" s="17">
        <v>0</v>
      </c>
      <c r="X41" s="17">
        <f t="shared" si="10"/>
        <v>0.52770000000000006</v>
      </c>
      <c r="Y41" s="17">
        <f t="shared" si="11"/>
        <v>0.51170000000000004</v>
      </c>
      <c r="Z41" s="17">
        <f t="shared" si="12"/>
        <v>1.6E-2</v>
      </c>
      <c r="AA41" s="5">
        <f t="shared" si="13"/>
        <v>0.48630000000000001</v>
      </c>
      <c r="AB41" s="5">
        <v>0.48630000000000001</v>
      </c>
      <c r="AC41" s="5"/>
      <c r="AD41" s="5">
        <f t="shared" si="14"/>
        <v>1.0699999999999999E-2</v>
      </c>
      <c r="AE41" s="5">
        <v>1.0699999999999999E-2</v>
      </c>
      <c r="AF41" s="5">
        <v>0</v>
      </c>
      <c r="AG41" s="5">
        <f t="shared" si="15"/>
        <v>3.0700000000000002E-2</v>
      </c>
      <c r="AH41" s="5">
        <v>1.4700000000000001E-2</v>
      </c>
      <c r="AI41" s="5">
        <v>1.6E-2</v>
      </c>
      <c r="AJ41" s="5">
        <f t="shared" si="16"/>
        <v>0</v>
      </c>
      <c r="AK41" s="5">
        <v>0</v>
      </c>
      <c r="AL41" s="5"/>
      <c r="AM41" s="5">
        <f t="shared" si="17"/>
        <v>0</v>
      </c>
      <c r="AN41" s="5">
        <v>0</v>
      </c>
      <c r="AO41" s="1"/>
    </row>
    <row r="42" spans="2:41" x14ac:dyDescent="0.4">
      <c r="B42" s="1">
        <v>2002</v>
      </c>
      <c r="C42" s="4">
        <f t="shared" si="0"/>
        <v>1.7991999999999999</v>
      </c>
      <c r="D42" s="4">
        <f t="shared" si="1"/>
        <v>1.6367000000000003</v>
      </c>
      <c r="E42" s="4">
        <f t="shared" si="1"/>
        <v>0.16250000000000001</v>
      </c>
      <c r="F42" s="17">
        <f t="shared" si="2"/>
        <v>0.63800000000000001</v>
      </c>
      <c r="G42" s="17">
        <f t="shared" si="3"/>
        <v>0.48509999999999998</v>
      </c>
      <c r="H42" s="17">
        <f t="shared" si="4"/>
        <v>0.15290000000000001</v>
      </c>
      <c r="I42" s="18">
        <f t="shared" si="5"/>
        <v>0.63800000000000001</v>
      </c>
      <c r="J42" s="18">
        <v>0.48509999999999998</v>
      </c>
      <c r="K42" s="18">
        <v>0.15290000000000001</v>
      </c>
      <c r="L42" s="18">
        <f t="shared" si="6"/>
        <v>0</v>
      </c>
      <c r="M42" s="18">
        <v>0</v>
      </c>
      <c r="N42" s="18">
        <v>0</v>
      </c>
      <c r="O42" s="18">
        <f t="shared" si="7"/>
        <v>0</v>
      </c>
      <c r="P42" s="18">
        <v>0</v>
      </c>
      <c r="Q42" s="18">
        <v>0</v>
      </c>
      <c r="R42" s="18">
        <f t="shared" si="8"/>
        <v>0</v>
      </c>
      <c r="S42" s="18">
        <v>0</v>
      </c>
      <c r="T42" s="18"/>
      <c r="U42" s="17">
        <f t="shared" si="9"/>
        <v>0.63030000000000008</v>
      </c>
      <c r="V42" s="17">
        <v>0.63030000000000008</v>
      </c>
      <c r="W42" s="17">
        <v>0</v>
      </c>
      <c r="X42" s="17">
        <f t="shared" si="10"/>
        <v>0.53090000000000004</v>
      </c>
      <c r="Y42" s="17">
        <f t="shared" si="11"/>
        <v>0.52129999999999999</v>
      </c>
      <c r="Z42" s="17">
        <f t="shared" si="12"/>
        <v>9.5999999999999992E-3</v>
      </c>
      <c r="AA42" s="5">
        <f t="shared" si="13"/>
        <v>0.4824</v>
      </c>
      <c r="AB42" s="5">
        <v>0.4824</v>
      </c>
      <c r="AC42" s="5"/>
      <c r="AD42" s="5">
        <f t="shared" si="14"/>
        <v>3.0700000000000002E-2</v>
      </c>
      <c r="AE42" s="5">
        <v>3.0700000000000002E-2</v>
      </c>
      <c r="AF42" s="5">
        <v>0</v>
      </c>
      <c r="AG42" s="5">
        <f t="shared" si="15"/>
        <v>1.78E-2</v>
      </c>
      <c r="AH42" s="5">
        <v>8.2000000000000007E-3</v>
      </c>
      <c r="AI42" s="5">
        <v>9.5999999999999992E-3</v>
      </c>
      <c r="AJ42" s="5">
        <f t="shared" si="16"/>
        <v>0</v>
      </c>
      <c r="AK42" s="5">
        <v>0</v>
      </c>
      <c r="AL42" s="5"/>
      <c r="AM42" s="5">
        <f t="shared" si="17"/>
        <v>0</v>
      </c>
      <c r="AN42" s="5">
        <v>0</v>
      </c>
      <c r="AO42" s="1"/>
    </row>
    <row r="43" spans="2:41" x14ac:dyDescent="0.4">
      <c r="B43" s="1">
        <v>2003</v>
      </c>
      <c r="C43" s="4">
        <f t="shared" si="0"/>
        <v>1.7464</v>
      </c>
      <c r="D43" s="4">
        <f t="shared" si="1"/>
        <v>1.6326000000000001</v>
      </c>
      <c r="E43" s="4">
        <f t="shared" si="1"/>
        <v>0.1138</v>
      </c>
      <c r="F43" s="17">
        <f t="shared" si="2"/>
        <v>0.52500000000000002</v>
      </c>
      <c r="G43" s="17">
        <f t="shared" si="3"/>
        <v>0.41960000000000003</v>
      </c>
      <c r="H43" s="17">
        <f t="shared" si="4"/>
        <v>0.10539999999999999</v>
      </c>
      <c r="I43" s="18">
        <f t="shared" si="5"/>
        <v>0.52500000000000002</v>
      </c>
      <c r="J43" s="18">
        <v>0.41960000000000003</v>
      </c>
      <c r="K43" s="18">
        <v>0.10539999999999999</v>
      </c>
      <c r="L43" s="18">
        <f t="shared" si="6"/>
        <v>0</v>
      </c>
      <c r="M43" s="18">
        <v>0</v>
      </c>
      <c r="N43" s="18">
        <v>0</v>
      </c>
      <c r="O43" s="18">
        <f t="shared" si="7"/>
        <v>0</v>
      </c>
      <c r="P43" s="18">
        <v>0</v>
      </c>
      <c r="Q43" s="18">
        <v>0</v>
      </c>
      <c r="R43" s="18">
        <f t="shared" si="8"/>
        <v>0</v>
      </c>
      <c r="S43" s="18">
        <v>0</v>
      </c>
      <c r="T43" s="18"/>
      <c r="U43" s="17">
        <f t="shared" si="9"/>
        <v>0.52439999999999998</v>
      </c>
      <c r="V43" s="17">
        <v>0.52439999999999998</v>
      </c>
      <c r="W43" s="17">
        <v>0</v>
      </c>
      <c r="X43" s="17">
        <f t="shared" si="10"/>
        <v>0.69699999999999995</v>
      </c>
      <c r="Y43" s="17">
        <f t="shared" si="11"/>
        <v>0.68859999999999999</v>
      </c>
      <c r="Z43" s="17">
        <f t="shared" si="12"/>
        <v>8.3999999999999995E-3</v>
      </c>
      <c r="AA43" s="5">
        <f t="shared" si="13"/>
        <v>0.61219999999999997</v>
      </c>
      <c r="AB43" s="5">
        <v>0.61219999999999997</v>
      </c>
      <c r="AC43" s="5"/>
      <c r="AD43" s="5">
        <f t="shared" si="14"/>
        <v>6.9000000000000006E-2</v>
      </c>
      <c r="AE43" s="5">
        <v>6.9000000000000006E-2</v>
      </c>
      <c r="AF43" s="5">
        <v>0</v>
      </c>
      <c r="AG43" s="5">
        <f t="shared" si="15"/>
        <v>1.5800000000000002E-2</v>
      </c>
      <c r="AH43" s="5">
        <v>7.4000000000000021E-3</v>
      </c>
      <c r="AI43" s="5">
        <v>8.3999999999999995E-3</v>
      </c>
      <c r="AJ43" s="5">
        <f t="shared" si="16"/>
        <v>0</v>
      </c>
      <c r="AK43" s="5">
        <v>0</v>
      </c>
      <c r="AL43" s="5"/>
      <c r="AM43" s="5">
        <f t="shared" si="17"/>
        <v>0</v>
      </c>
      <c r="AN43" s="5">
        <v>0</v>
      </c>
      <c r="AO43" s="1"/>
    </row>
    <row r="44" spans="2:41" x14ac:dyDescent="0.4">
      <c r="B44" s="1">
        <v>2004</v>
      </c>
      <c r="C44" s="4">
        <f t="shared" si="0"/>
        <v>1.6360000000000001</v>
      </c>
      <c r="D44" s="4">
        <f t="shared" si="1"/>
        <v>1.5625</v>
      </c>
      <c r="E44" s="4">
        <f t="shared" si="1"/>
        <v>7.3499999999999996E-2</v>
      </c>
      <c r="F44" s="17">
        <f t="shared" si="2"/>
        <v>0.43669999999999998</v>
      </c>
      <c r="G44" s="17">
        <f t="shared" si="3"/>
        <v>0.36990000000000001</v>
      </c>
      <c r="H44" s="17">
        <f t="shared" si="4"/>
        <v>6.6799999999999998E-2</v>
      </c>
      <c r="I44" s="18">
        <f t="shared" si="5"/>
        <v>0.43669999999999998</v>
      </c>
      <c r="J44" s="18">
        <v>0.36990000000000001</v>
      </c>
      <c r="K44" s="18">
        <v>6.6799999999999998E-2</v>
      </c>
      <c r="L44" s="18">
        <f t="shared" si="6"/>
        <v>0</v>
      </c>
      <c r="M44" s="18">
        <v>0</v>
      </c>
      <c r="N44" s="18">
        <v>0</v>
      </c>
      <c r="O44" s="18">
        <f t="shared" si="7"/>
        <v>0</v>
      </c>
      <c r="P44" s="18">
        <v>0</v>
      </c>
      <c r="Q44" s="18">
        <v>0</v>
      </c>
      <c r="R44" s="18">
        <f t="shared" si="8"/>
        <v>0</v>
      </c>
      <c r="S44" s="18">
        <v>0</v>
      </c>
      <c r="T44" s="18"/>
      <c r="U44" s="17">
        <f t="shared" si="9"/>
        <v>0.5112000000000001</v>
      </c>
      <c r="V44" s="17">
        <v>0.5112000000000001</v>
      </c>
      <c r="W44" s="17">
        <v>0</v>
      </c>
      <c r="X44" s="17">
        <f t="shared" si="10"/>
        <v>0.68809999999999993</v>
      </c>
      <c r="Y44" s="17">
        <f t="shared" si="11"/>
        <v>0.68139999999999989</v>
      </c>
      <c r="Z44" s="17">
        <f t="shared" si="12"/>
        <v>6.7000000000000002E-3</v>
      </c>
      <c r="AA44" s="5">
        <f t="shared" si="13"/>
        <v>0.56779999999999997</v>
      </c>
      <c r="AB44" s="5">
        <v>0.56779999999999997</v>
      </c>
      <c r="AC44" s="5"/>
      <c r="AD44" s="5">
        <f t="shared" si="14"/>
        <v>0.1051</v>
      </c>
      <c r="AE44" s="5">
        <v>0.1051</v>
      </c>
      <c r="AF44" s="5">
        <v>0</v>
      </c>
      <c r="AG44" s="5">
        <f t="shared" si="15"/>
        <v>1.5200000000000002E-2</v>
      </c>
      <c r="AH44" s="5">
        <v>8.5000000000000006E-3</v>
      </c>
      <c r="AI44" s="5">
        <v>6.7000000000000002E-3</v>
      </c>
      <c r="AJ44" s="5">
        <f t="shared" si="16"/>
        <v>0</v>
      </c>
      <c r="AK44" s="5">
        <v>0</v>
      </c>
      <c r="AL44" s="5"/>
      <c r="AM44" s="5">
        <f t="shared" si="17"/>
        <v>0</v>
      </c>
      <c r="AN44" s="5">
        <v>0</v>
      </c>
      <c r="AO44" s="1"/>
    </row>
    <row r="45" spans="2:41" x14ac:dyDescent="0.4">
      <c r="B45" s="1">
        <v>2005</v>
      </c>
      <c r="C45" s="4">
        <f t="shared" si="0"/>
        <v>1.5405</v>
      </c>
      <c r="D45" s="4">
        <f t="shared" si="1"/>
        <v>1.5339</v>
      </c>
      <c r="E45" s="4">
        <f t="shared" si="1"/>
        <v>6.6E-3</v>
      </c>
      <c r="F45" s="17">
        <f t="shared" si="2"/>
        <v>0.33300000000000002</v>
      </c>
      <c r="G45" s="17">
        <f t="shared" si="3"/>
        <v>0.33300000000000002</v>
      </c>
      <c r="H45" s="17">
        <f t="shared" si="4"/>
        <v>0</v>
      </c>
      <c r="I45" s="18">
        <f t="shared" si="5"/>
        <v>0.33300000000000002</v>
      </c>
      <c r="J45" s="18">
        <v>0.33300000000000002</v>
      </c>
      <c r="K45" s="18">
        <v>0</v>
      </c>
      <c r="L45" s="18">
        <f t="shared" si="6"/>
        <v>0</v>
      </c>
      <c r="M45" s="18">
        <v>0</v>
      </c>
      <c r="N45" s="18">
        <v>0</v>
      </c>
      <c r="O45" s="18">
        <f t="shared" si="7"/>
        <v>0</v>
      </c>
      <c r="P45" s="18">
        <v>0</v>
      </c>
      <c r="Q45" s="18">
        <v>0</v>
      </c>
      <c r="R45" s="18">
        <f t="shared" si="8"/>
        <v>0</v>
      </c>
      <c r="S45" s="18">
        <v>0</v>
      </c>
      <c r="T45" s="18"/>
      <c r="U45" s="17">
        <f t="shared" si="9"/>
        <v>0.52479999999999993</v>
      </c>
      <c r="V45" s="17">
        <v>0.52479999999999993</v>
      </c>
      <c r="W45" s="17">
        <v>0</v>
      </c>
      <c r="X45" s="17">
        <f t="shared" si="10"/>
        <v>0.68270000000000008</v>
      </c>
      <c r="Y45" s="17">
        <f t="shared" si="11"/>
        <v>0.67610000000000003</v>
      </c>
      <c r="Z45" s="17">
        <f t="shared" si="12"/>
        <v>6.6E-3</v>
      </c>
      <c r="AA45" s="5">
        <f t="shared" si="13"/>
        <v>0.49270000000000003</v>
      </c>
      <c r="AB45" s="5">
        <v>0.49270000000000003</v>
      </c>
      <c r="AC45" s="5"/>
      <c r="AD45" s="5">
        <f t="shared" si="14"/>
        <v>0.17660000000000001</v>
      </c>
      <c r="AE45" s="5">
        <v>0.17660000000000001</v>
      </c>
      <c r="AF45" s="5">
        <v>0</v>
      </c>
      <c r="AG45" s="5">
        <f t="shared" si="15"/>
        <v>1.34E-2</v>
      </c>
      <c r="AH45" s="5">
        <v>6.8000000000000005E-3</v>
      </c>
      <c r="AI45" s="5">
        <v>6.6E-3</v>
      </c>
      <c r="AJ45" s="5">
        <f t="shared" si="16"/>
        <v>0</v>
      </c>
      <c r="AK45" s="5">
        <v>0</v>
      </c>
      <c r="AL45" s="5"/>
      <c r="AM45" s="5">
        <f t="shared" si="17"/>
        <v>0</v>
      </c>
      <c r="AN45" s="5">
        <v>0</v>
      </c>
      <c r="AO45" s="1"/>
    </row>
    <row r="46" spans="2:41" x14ac:dyDescent="0.4">
      <c r="B46" s="1">
        <v>2006</v>
      </c>
      <c r="C46" s="4">
        <f t="shared" si="0"/>
        <v>1.4561999999999999</v>
      </c>
      <c r="D46" s="4">
        <f t="shared" si="1"/>
        <v>1.4531000000000001</v>
      </c>
      <c r="E46" s="4">
        <f t="shared" si="1"/>
        <v>3.0999999999999999E-3</v>
      </c>
      <c r="F46" s="17">
        <f t="shared" si="2"/>
        <v>0.29399999999999998</v>
      </c>
      <c r="G46" s="17">
        <f t="shared" si="3"/>
        <v>0.29399999999999998</v>
      </c>
      <c r="H46" s="17">
        <f t="shared" si="4"/>
        <v>0</v>
      </c>
      <c r="I46" s="18">
        <f t="shared" si="5"/>
        <v>0.29399999999999998</v>
      </c>
      <c r="J46" s="18">
        <v>0.29399999999999998</v>
      </c>
      <c r="K46" s="18">
        <v>0</v>
      </c>
      <c r="L46" s="18">
        <f t="shared" si="6"/>
        <v>0</v>
      </c>
      <c r="M46" s="18">
        <v>0</v>
      </c>
      <c r="N46" s="18">
        <v>0</v>
      </c>
      <c r="O46" s="18">
        <f t="shared" si="7"/>
        <v>0</v>
      </c>
      <c r="P46" s="18">
        <v>0</v>
      </c>
      <c r="Q46" s="18">
        <v>0</v>
      </c>
      <c r="R46" s="18">
        <f t="shared" si="8"/>
        <v>0</v>
      </c>
      <c r="S46" s="18">
        <v>0</v>
      </c>
      <c r="T46" s="18"/>
      <c r="U46" s="17">
        <f t="shared" si="9"/>
        <v>0.52079999999999993</v>
      </c>
      <c r="V46" s="17">
        <v>0.52079999999999993</v>
      </c>
      <c r="W46" s="17">
        <v>0</v>
      </c>
      <c r="X46" s="17">
        <f t="shared" si="10"/>
        <v>0.64139999999999997</v>
      </c>
      <c r="Y46" s="17">
        <f t="shared" si="11"/>
        <v>0.63829999999999998</v>
      </c>
      <c r="Z46" s="17">
        <f t="shared" si="12"/>
        <v>3.0999999999999999E-3</v>
      </c>
      <c r="AA46" s="5">
        <f t="shared" si="13"/>
        <v>0.50029999999999997</v>
      </c>
      <c r="AB46" s="5">
        <v>0.50029999999999997</v>
      </c>
      <c r="AC46" s="5"/>
      <c r="AD46" s="5">
        <f t="shared" si="14"/>
        <v>0.13039999999999999</v>
      </c>
      <c r="AE46" s="5">
        <v>0.13039999999999999</v>
      </c>
      <c r="AF46" s="5">
        <v>0</v>
      </c>
      <c r="AG46" s="5">
        <f t="shared" si="15"/>
        <v>1.0699999999999999E-2</v>
      </c>
      <c r="AH46" s="5">
        <v>7.5999999999999991E-3</v>
      </c>
      <c r="AI46" s="5">
        <v>3.0999999999999999E-3</v>
      </c>
      <c r="AJ46" s="5">
        <f t="shared" si="16"/>
        <v>0</v>
      </c>
      <c r="AK46" s="5">
        <v>0</v>
      </c>
      <c r="AL46" s="5"/>
      <c r="AM46" s="5">
        <f t="shared" si="17"/>
        <v>0</v>
      </c>
      <c r="AN46" s="5">
        <v>0</v>
      </c>
      <c r="AO46" s="1"/>
    </row>
    <row r="47" spans="2:41" x14ac:dyDescent="0.4">
      <c r="B47" s="1">
        <v>2007</v>
      </c>
      <c r="C47" s="4">
        <f t="shared" si="0"/>
        <v>1.538939222</v>
      </c>
      <c r="D47" s="4">
        <f t="shared" si="1"/>
        <v>1.538939222</v>
      </c>
      <c r="E47" s="4">
        <f t="shared" si="1"/>
        <v>0</v>
      </c>
      <c r="F47" s="17">
        <f t="shared" si="2"/>
        <v>0.51822000000000001</v>
      </c>
      <c r="G47" s="17">
        <f t="shared" si="3"/>
        <v>0.51822000000000001</v>
      </c>
      <c r="H47" s="17">
        <f t="shared" si="4"/>
        <v>0</v>
      </c>
      <c r="I47" s="18">
        <f t="shared" si="5"/>
        <v>0</v>
      </c>
      <c r="J47" s="18">
        <v>0</v>
      </c>
      <c r="K47" s="18">
        <v>0</v>
      </c>
      <c r="L47" s="18">
        <f t="shared" si="6"/>
        <v>0</v>
      </c>
      <c r="M47" s="18">
        <v>0</v>
      </c>
      <c r="N47" s="18">
        <v>0</v>
      </c>
      <c r="O47" s="18">
        <f t="shared" si="7"/>
        <v>0</v>
      </c>
      <c r="P47" s="18">
        <v>0</v>
      </c>
      <c r="Q47" s="18">
        <v>0</v>
      </c>
      <c r="R47" s="18">
        <f t="shared" si="8"/>
        <v>0.51822000000000001</v>
      </c>
      <c r="S47" s="18">
        <v>0.51822000000000001</v>
      </c>
      <c r="T47" s="18"/>
      <c r="U47" s="17">
        <f t="shared" si="9"/>
        <v>0.36714599999999997</v>
      </c>
      <c r="V47" s="17">
        <v>0.36714599999999997</v>
      </c>
      <c r="W47" s="17">
        <v>0</v>
      </c>
      <c r="X47" s="17">
        <f t="shared" si="10"/>
        <v>0.65357322200000001</v>
      </c>
      <c r="Y47" s="17">
        <f t="shared" si="11"/>
        <v>0.65357322200000001</v>
      </c>
      <c r="Z47" s="17">
        <f t="shared" si="12"/>
        <v>0</v>
      </c>
      <c r="AA47" s="5">
        <f t="shared" si="13"/>
        <v>0.45330559599999998</v>
      </c>
      <c r="AB47" s="5">
        <v>0.45330559599999998</v>
      </c>
      <c r="AC47" s="5"/>
      <c r="AD47" s="5">
        <f t="shared" si="14"/>
        <v>0.19014847000000001</v>
      </c>
      <c r="AE47" s="5">
        <v>0.19014847000000001</v>
      </c>
      <c r="AF47" s="5">
        <v>0</v>
      </c>
      <c r="AG47" s="5">
        <f t="shared" si="15"/>
        <v>1.0119156000000001E-2</v>
      </c>
      <c r="AH47" s="5">
        <v>1.0119156000000001E-2</v>
      </c>
      <c r="AI47" s="5">
        <v>0</v>
      </c>
      <c r="AJ47" s="5">
        <f t="shared" si="16"/>
        <v>0</v>
      </c>
      <c r="AK47" s="5">
        <v>0</v>
      </c>
      <c r="AL47" s="5"/>
      <c r="AM47" s="5">
        <f t="shared" si="17"/>
        <v>0</v>
      </c>
      <c r="AN47" s="5">
        <v>0</v>
      </c>
      <c r="AO47" s="1"/>
    </row>
    <row r="48" spans="2:41" x14ac:dyDescent="0.4">
      <c r="B48" s="1">
        <v>2008</v>
      </c>
      <c r="C48" s="4">
        <f t="shared" si="0"/>
        <v>1.273070715</v>
      </c>
      <c r="D48" s="4">
        <f t="shared" si="1"/>
        <v>1.273070715</v>
      </c>
      <c r="E48" s="4">
        <f t="shared" si="1"/>
        <v>0</v>
      </c>
      <c r="F48" s="17">
        <f t="shared" si="2"/>
        <v>0.51822000000000001</v>
      </c>
      <c r="G48" s="17">
        <f t="shared" si="3"/>
        <v>0.51822000000000001</v>
      </c>
      <c r="H48" s="17">
        <f t="shared" si="4"/>
        <v>0</v>
      </c>
      <c r="I48" s="18">
        <f t="shared" si="5"/>
        <v>0</v>
      </c>
      <c r="J48" s="18">
        <v>0</v>
      </c>
      <c r="K48" s="18">
        <v>0</v>
      </c>
      <c r="L48" s="18">
        <f t="shared" si="6"/>
        <v>0</v>
      </c>
      <c r="M48" s="18">
        <v>0</v>
      </c>
      <c r="N48" s="18">
        <v>0</v>
      </c>
      <c r="O48" s="18">
        <f t="shared" si="7"/>
        <v>0</v>
      </c>
      <c r="P48" s="18">
        <v>0</v>
      </c>
      <c r="Q48" s="18">
        <v>0</v>
      </c>
      <c r="R48" s="18">
        <f t="shared" si="8"/>
        <v>0.51822000000000001</v>
      </c>
      <c r="S48" s="18">
        <v>0.51822000000000001</v>
      </c>
      <c r="T48" s="18"/>
      <c r="U48" s="17">
        <f t="shared" si="9"/>
        <v>0.18563800000000003</v>
      </c>
      <c r="V48" s="17">
        <v>0.18563800000000003</v>
      </c>
      <c r="W48" s="17">
        <v>0</v>
      </c>
      <c r="X48" s="17">
        <f t="shared" si="10"/>
        <v>0.56921271499999992</v>
      </c>
      <c r="Y48" s="17">
        <f t="shared" si="11"/>
        <v>0.56921271499999992</v>
      </c>
      <c r="Z48" s="17">
        <f t="shared" si="12"/>
        <v>0</v>
      </c>
      <c r="AA48" s="5">
        <f t="shared" si="13"/>
        <v>0.45806878600000001</v>
      </c>
      <c r="AB48" s="5">
        <v>0.45806878600000001</v>
      </c>
      <c r="AC48" s="5"/>
      <c r="AD48" s="5">
        <f t="shared" si="14"/>
        <v>0.10400901</v>
      </c>
      <c r="AE48" s="5">
        <v>0.10400901</v>
      </c>
      <c r="AF48" s="5">
        <v>0</v>
      </c>
      <c r="AG48" s="5">
        <f t="shared" si="15"/>
        <v>7.134919E-3</v>
      </c>
      <c r="AH48" s="5">
        <v>7.134919E-3</v>
      </c>
      <c r="AI48" s="5">
        <v>0</v>
      </c>
      <c r="AJ48" s="5">
        <f t="shared" si="16"/>
        <v>0</v>
      </c>
      <c r="AK48" s="5">
        <v>0</v>
      </c>
      <c r="AL48" s="5"/>
      <c r="AM48" s="5">
        <f t="shared" si="17"/>
        <v>0</v>
      </c>
      <c r="AN48" s="5">
        <v>0</v>
      </c>
      <c r="AO48" s="1"/>
    </row>
    <row r="49" spans="2:41" x14ac:dyDescent="0.4">
      <c r="B49" s="1">
        <v>2009</v>
      </c>
      <c r="C49" s="4">
        <f t="shared" si="0"/>
        <v>1.1460263019999999</v>
      </c>
      <c r="D49" s="4">
        <f t="shared" si="1"/>
        <v>1.1460263019999999</v>
      </c>
      <c r="E49" s="4">
        <f t="shared" si="1"/>
        <v>0</v>
      </c>
      <c r="F49" s="17">
        <f t="shared" si="2"/>
        <v>0.51822000000000001</v>
      </c>
      <c r="G49" s="17">
        <f t="shared" si="3"/>
        <v>0.51822000000000001</v>
      </c>
      <c r="H49" s="17">
        <f t="shared" si="4"/>
        <v>0</v>
      </c>
      <c r="I49" s="18">
        <f t="shared" si="5"/>
        <v>0</v>
      </c>
      <c r="J49" s="18">
        <v>0</v>
      </c>
      <c r="K49" s="18">
        <v>0</v>
      </c>
      <c r="L49" s="18">
        <f t="shared" si="6"/>
        <v>0</v>
      </c>
      <c r="M49" s="18">
        <v>0</v>
      </c>
      <c r="N49" s="18">
        <v>0</v>
      </c>
      <c r="O49" s="18">
        <f t="shared" si="7"/>
        <v>0</v>
      </c>
      <c r="P49" s="18">
        <v>0</v>
      </c>
      <c r="Q49" s="18">
        <v>0</v>
      </c>
      <c r="R49" s="18">
        <f t="shared" si="8"/>
        <v>0.51822000000000001</v>
      </c>
      <c r="S49" s="18">
        <v>0.51822000000000001</v>
      </c>
      <c r="T49" s="18"/>
      <c r="U49" s="17">
        <f t="shared" si="9"/>
        <v>9.0656223000000036E-2</v>
      </c>
      <c r="V49" s="17">
        <v>9.0656223000000036E-2</v>
      </c>
      <c r="W49" s="17">
        <v>0</v>
      </c>
      <c r="X49" s="17">
        <f t="shared" si="10"/>
        <v>0.53715007899999989</v>
      </c>
      <c r="Y49" s="17">
        <f t="shared" si="11"/>
        <v>0.53715007899999989</v>
      </c>
      <c r="Z49" s="17">
        <f t="shared" si="12"/>
        <v>0</v>
      </c>
      <c r="AA49" s="5">
        <f t="shared" si="13"/>
        <v>0.44011224199999999</v>
      </c>
      <c r="AB49" s="5">
        <v>0.44011224199999999</v>
      </c>
      <c r="AC49" s="5"/>
      <c r="AD49" s="5">
        <f t="shared" si="14"/>
        <v>8.9073376999999995E-2</v>
      </c>
      <c r="AE49" s="5">
        <v>8.9073376999999995E-2</v>
      </c>
      <c r="AF49" s="5">
        <v>0</v>
      </c>
      <c r="AG49" s="5">
        <f t="shared" si="15"/>
        <v>7.9644599999999996E-3</v>
      </c>
      <c r="AH49" s="5">
        <v>7.9644599999999996E-3</v>
      </c>
      <c r="AI49" s="5">
        <v>0</v>
      </c>
      <c r="AJ49" s="5">
        <f t="shared" si="16"/>
        <v>0</v>
      </c>
      <c r="AK49" s="5">
        <v>0</v>
      </c>
      <c r="AL49" s="5"/>
      <c r="AM49" s="5">
        <f t="shared" si="17"/>
        <v>0</v>
      </c>
      <c r="AN49" s="5">
        <v>0</v>
      </c>
      <c r="AO49" s="1"/>
    </row>
    <row r="50" spans="2:41" x14ac:dyDescent="0.4">
      <c r="B50" s="1">
        <v>2010</v>
      </c>
      <c r="C50" s="4">
        <f t="shared" si="0"/>
        <v>1.1547481660000001</v>
      </c>
      <c r="D50" s="4">
        <f t="shared" si="1"/>
        <v>1.1547481660000001</v>
      </c>
      <c r="E50" s="4">
        <f t="shared" si="1"/>
        <v>0</v>
      </c>
      <c r="F50" s="17">
        <f t="shared" si="2"/>
        <v>0.51822000000000001</v>
      </c>
      <c r="G50" s="17">
        <f t="shared" si="3"/>
        <v>0.51822000000000001</v>
      </c>
      <c r="H50" s="17">
        <f t="shared" si="4"/>
        <v>0</v>
      </c>
      <c r="I50" s="18">
        <f t="shared" si="5"/>
        <v>0</v>
      </c>
      <c r="J50" s="18">
        <v>0</v>
      </c>
      <c r="K50" s="18">
        <v>0</v>
      </c>
      <c r="L50" s="18">
        <f t="shared" si="6"/>
        <v>0</v>
      </c>
      <c r="M50" s="18">
        <v>0</v>
      </c>
      <c r="N50" s="18">
        <v>0</v>
      </c>
      <c r="O50" s="18">
        <f t="shared" si="7"/>
        <v>0</v>
      </c>
      <c r="P50" s="18">
        <v>0</v>
      </c>
      <c r="Q50" s="18">
        <v>0</v>
      </c>
      <c r="R50" s="18">
        <f t="shared" si="8"/>
        <v>0.51822000000000001</v>
      </c>
      <c r="S50" s="18">
        <v>0.51822000000000001</v>
      </c>
      <c r="T50" s="18"/>
      <c r="U50" s="17">
        <f t="shared" si="9"/>
        <v>5.408934700000001E-2</v>
      </c>
      <c r="V50" s="17">
        <v>5.408934700000001E-2</v>
      </c>
      <c r="W50" s="17">
        <v>0</v>
      </c>
      <c r="X50" s="17">
        <f t="shared" si="10"/>
        <v>0.58243881899999994</v>
      </c>
      <c r="Y50" s="17">
        <f t="shared" si="11"/>
        <v>0.58243881899999994</v>
      </c>
      <c r="Z50" s="17">
        <f t="shared" si="12"/>
        <v>0</v>
      </c>
      <c r="AA50" s="5">
        <f t="shared" si="13"/>
        <v>0.51454847599999998</v>
      </c>
      <c r="AB50" s="5">
        <v>0.51454847599999998</v>
      </c>
      <c r="AC50" s="5"/>
      <c r="AD50" s="5">
        <f t="shared" si="14"/>
        <v>5.9862765999999998E-2</v>
      </c>
      <c r="AE50" s="5">
        <v>5.9862765999999998E-2</v>
      </c>
      <c r="AF50" s="5">
        <v>0</v>
      </c>
      <c r="AG50" s="5">
        <f t="shared" si="15"/>
        <v>8.0275769999999993E-3</v>
      </c>
      <c r="AH50" s="5">
        <v>8.0275769999999993E-3</v>
      </c>
      <c r="AI50" s="5">
        <v>0</v>
      </c>
      <c r="AJ50" s="5">
        <f t="shared" si="16"/>
        <v>0</v>
      </c>
      <c r="AK50" s="5">
        <v>0</v>
      </c>
      <c r="AL50" s="5"/>
      <c r="AM50" s="5">
        <f t="shared" si="17"/>
        <v>0</v>
      </c>
      <c r="AN50" s="5">
        <v>0</v>
      </c>
      <c r="AO50" s="1"/>
    </row>
    <row r="51" spans="2:41" x14ac:dyDescent="0.4">
      <c r="B51" s="1">
        <v>2011</v>
      </c>
      <c r="C51" s="4">
        <f t="shared" si="0"/>
        <v>1.014602</v>
      </c>
      <c r="D51" s="4">
        <f t="shared" si="1"/>
        <v>1.014602</v>
      </c>
      <c r="E51" s="4">
        <f t="shared" si="1"/>
        <v>0</v>
      </c>
      <c r="F51" s="17">
        <f t="shared" si="2"/>
        <v>0.51819999999999999</v>
      </c>
      <c r="G51" s="17">
        <f t="shared" si="3"/>
        <v>0.51819999999999999</v>
      </c>
      <c r="H51" s="17">
        <f t="shared" si="4"/>
        <v>0</v>
      </c>
      <c r="I51" s="18">
        <f t="shared" si="5"/>
        <v>0</v>
      </c>
      <c r="J51" s="18">
        <v>0</v>
      </c>
      <c r="K51" s="18">
        <v>0</v>
      </c>
      <c r="L51" s="18">
        <f t="shared" si="6"/>
        <v>0</v>
      </c>
      <c r="M51" s="18">
        <v>0</v>
      </c>
      <c r="N51" s="18">
        <v>0</v>
      </c>
      <c r="O51" s="18">
        <f t="shared" si="7"/>
        <v>0</v>
      </c>
      <c r="P51" s="18">
        <v>0</v>
      </c>
      <c r="Q51" s="18">
        <v>0</v>
      </c>
      <c r="R51" s="18">
        <f t="shared" si="8"/>
        <v>0.51819999999999999</v>
      </c>
      <c r="S51" s="18">
        <v>0.51819999999999999</v>
      </c>
      <c r="T51" s="18"/>
      <c r="U51" s="17">
        <f t="shared" si="9"/>
        <v>2.0611999999999964E-2</v>
      </c>
      <c r="V51" s="17">
        <v>2.0611999999999964E-2</v>
      </c>
      <c r="W51" s="17">
        <v>0</v>
      </c>
      <c r="X51" s="17">
        <f t="shared" si="10"/>
        <v>0.47578999999999999</v>
      </c>
      <c r="Y51" s="17">
        <f t="shared" si="11"/>
        <v>0.47578999999999999</v>
      </c>
      <c r="Z51" s="17">
        <f t="shared" si="12"/>
        <v>0</v>
      </c>
      <c r="AA51" s="5">
        <f t="shared" si="13"/>
        <v>0.43468499999999999</v>
      </c>
      <c r="AB51" s="5">
        <v>0.43468499999999999</v>
      </c>
      <c r="AC51" s="5"/>
      <c r="AD51" s="5">
        <f t="shared" si="14"/>
        <v>3.3238999999999998E-2</v>
      </c>
      <c r="AE51" s="5">
        <v>3.3238999999999998E-2</v>
      </c>
      <c r="AF51" s="5">
        <v>0</v>
      </c>
      <c r="AG51" s="5">
        <f t="shared" si="15"/>
        <v>7.8659999999999997E-3</v>
      </c>
      <c r="AH51" s="5">
        <v>7.8659999999999997E-3</v>
      </c>
      <c r="AI51" s="5">
        <v>0</v>
      </c>
      <c r="AJ51" s="5">
        <f t="shared" si="16"/>
        <v>0</v>
      </c>
      <c r="AK51" s="5">
        <v>0</v>
      </c>
      <c r="AL51" s="5"/>
      <c r="AM51" s="5">
        <f t="shared" si="17"/>
        <v>0</v>
      </c>
      <c r="AN51" s="5">
        <v>0</v>
      </c>
      <c r="AO51" s="1"/>
    </row>
    <row r="52" spans="2:41" x14ac:dyDescent="0.4">
      <c r="B52" s="1">
        <v>2012</v>
      </c>
      <c r="C52" s="4">
        <f t="shared" si="0"/>
        <v>0.9488669999999999</v>
      </c>
      <c r="D52" s="4">
        <f t="shared" si="1"/>
        <v>0.9488669999999999</v>
      </c>
      <c r="E52" s="4">
        <f t="shared" si="1"/>
        <v>0</v>
      </c>
      <c r="F52" s="17">
        <f t="shared" si="2"/>
        <v>0.51819999999999999</v>
      </c>
      <c r="G52" s="17">
        <f t="shared" si="3"/>
        <v>0.51819999999999999</v>
      </c>
      <c r="H52" s="17">
        <f t="shared" si="4"/>
        <v>0</v>
      </c>
      <c r="I52" s="18">
        <f t="shared" si="5"/>
        <v>0</v>
      </c>
      <c r="J52" s="18">
        <v>0</v>
      </c>
      <c r="K52" s="18">
        <v>0</v>
      </c>
      <c r="L52" s="18">
        <f t="shared" si="6"/>
        <v>0</v>
      </c>
      <c r="M52" s="18">
        <v>0</v>
      </c>
      <c r="N52" s="18">
        <v>0</v>
      </c>
      <c r="O52" s="18">
        <f t="shared" si="7"/>
        <v>0</v>
      </c>
      <c r="P52" s="18">
        <v>0</v>
      </c>
      <c r="Q52" s="18">
        <v>0</v>
      </c>
      <c r="R52" s="18">
        <f t="shared" si="8"/>
        <v>0.51819999999999999</v>
      </c>
      <c r="S52" s="18">
        <v>0.51819999999999999</v>
      </c>
      <c r="T52" s="18"/>
      <c r="U52" s="17">
        <f t="shared" si="9"/>
        <v>1.745999999999992E-2</v>
      </c>
      <c r="V52" s="17">
        <v>1.745999999999992E-2</v>
      </c>
      <c r="W52" s="17">
        <v>0</v>
      </c>
      <c r="X52" s="17">
        <f t="shared" si="10"/>
        <v>0.41320699999999999</v>
      </c>
      <c r="Y52" s="17">
        <f t="shared" si="11"/>
        <v>0.41320699999999999</v>
      </c>
      <c r="Z52" s="17">
        <f t="shared" si="12"/>
        <v>0</v>
      </c>
      <c r="AA52" s="5">
        <f t="shared" si="13"/>
        <v>0.38556000000000001</v>
      </c>
      <c r="AB52" s="5">
        <v>0.38556000000000001</v>
      </c>
      <c r="AC52" s="5"/>
      <c r="AD52" s="5">
        <f t="shared" si="14"/>
        <v>2.2457999999999999E-2</v>
      </c>
      <c r="AE52" s="5">
        <v>2.2457999999999999E-2</v>
      </c>
      <c r="AF52" s="5">
        <v>0</v>
      </c>
      <c r="AG52" s="5">
        <f t="shared" si="15"/>
        <v>5.189E-3</v>
      </c>
      <c r="AH52" s="5">
        <v>5.189E-3</v>
      </c>
      <c r="AI52" s="5">
        <v>0</v>
      </c>
      <c r="AJ52" s="5">
        <f t="shared" si="16"/>
        <v>0</v>
      </c>
      <c r="AK52" s="5">
        <v>0</v>
      </c>
      <c r="AL52" s="5"/>
      <c r="AM52" s="5">
        <f t="shared" si="17"/>
        <v>0</v>
      </c>
      <c r="AN52" s="5">
        <v>0</v>
      </c>
      <c r="AO52" s="1"/>
    </row>
    <row r="53" spans="2:41" x14ac:dyDescent="0.4">
      <c r="B53" s="1">
        <v>2013</v>
      </c>
      <c r="C53" s="4">
        <f t="shared" si="0"/>
        <v>0.93215500000000018</v>
      </c>
      <c r="D53" s="4">
        <f t="shared" si="1"/>
        <v>0.93215500000000018</v>
      </c>
      <c r="E53" s="4">
        <f t="shared" si="1"/>
        <v>0</v>
      </c>
      <c r="F53" s="17">
        <f t="shared" si="2"/>
        <v>0.51819999999999999</v>
      </c>
      <c r="G53" s="17">
        <f t="shared" si="3"/>
        <v>0.51819999999999999</v>
      </c>
      <c r="H53" s="17">
        <f t="shared" si="4"/>
        <v>0</v>
      </c>
      <c r="I53" s="18">
        <f t="shared" si="5"/>
        <v>0</v>
      </c>
      <c r="J53" s="18">
        <v>0</v>
      </c>
      <c r="K53" s="18">
        <v>0</v>
      </c>
      <c r="L53" s="18">
        <f t="shared" si="6"/>
        <v>0</v>
      </c>
      <c r="M53" s="18">
        <v>0</v>
      </c>
      <c r="N53" s="18">
        <v>0</v>
      </c>
      <c r="O53" s="18">
        <f t="shared" si="7"/>
        <v>0</v>
      </c>
      <c r="P53" s="18">
        <v>0</v>
      </c>
      <c r="Q53" s="18">
        <v>0</v>
      </c>
      <c r="R53" s="18">
        <f t="shared" si="8"/>
        <v>0.51819999999999999</v>
      </c>
      <c r="S53" s="18">
        <v>0.51819999999999999</v>
      </c>
      <c r="T53" s="18"/>
      <c r="U53" s="17">
        <f t="shared" si="9"/>
        <v>1.0958000000000134E-2</v>
      </c>
      <c r="V53" s="17">
        <v>1.0958000000000134E-2</v>
      </c>
      <c r="W53" s="17">
        <v>0</v>
      </c>
      <c r="X53" s="17">
        <f t="shared" si="10"/>
        <v>0.40299700000000005</v>
      </c>
      <c r="Y53" s="17">
        <f t="shared" si="11"/>
        <v>0.40299700000000005</v>
      </c>
      <c r="Z53" s="17">
        <f t="shared" si="12"/>
        <v>0</v>
      </c>
      <c r="AA53" s="5">
        <f t="shared" si="13"/>
        <v>0.35748400000000002</v>
      </c>
      <c r="AB53" s="5">
        <v>0.35748400000000002</v>
      </c>
      <c r="AC53" s="5"/>
      <c r="AD53" s="5">
        <f t="shared" si="14"/>
        <v>3.7974000000000001E-2</v>
      </c>
      <c r="AE53" s="5">
        <v>3.7974000000000001E-2</v>
      </c>
      <c r="AF53" s="5">
        <v>0</v>
      </c>
      <c r="AG53" s="5">
        <f t="shared" si="15"/>
        <v>7.5389999999999997E-3</v>
      </c>
      <c r="AH53" s="5">
        <v>7.5389999999999997E-3</v>
      </c>
      <c r="AI53" s="5">
        <v>0</v>
      </c>
      <c r="AJ53" s="5">
        <f t="shared" si="16"/>
        <v>0</v>
      </c>
      <c r="AK53" s="5">
        <v>0</v>
      </c>
      <c r="AL53" s="5"/>
      <c r="AM53" s="5">
        <f t="shared" si="17"/>
        <v>0</v>
      </c>
      <c r="AN53" s="5">
        <v>0</v>
      </c>
      <c r="AO53" s="1"/>
    </row>
    <row r="54" spans="2:41" x14ac:dyDescent="0.4">
      <c r="B54" s="1">
        <v>2014</v>
      </c>
      <c r="C54" s="4">
        <f t="shared" si="0"/>
        <v>0.88981100000000002</v>
      </c>
      <c r="D54" s="4">
        <f t="shared" si="1"/>
        <v>0.88981100000000002</v>
      </c>
      <c r="E54" s="4">
        <f t="shared" si="1"/>
        <v>0</v>
      </c>
      <c r="F54" s="17">
        <f t="shared" si="2"/>
        <v>0.51819999999999999</v>
      </c>
      <c r="G54" s="17">
        <f t="shared" si="3"/>
        <v>0.51819999999999999</v>
      </c>
      <c r="H54" s="17">
        <f t="shared" si="4"/>
        <v>0</v>
      </c>
      <c r="I54" s="18">
        <f t="shared" si="5"/>
        <v>0</v>
      </c>
      <c r="J54" s="18">
        <v>0</v>
      </c>
      <c r="K54" s="18">
        <v>0</v>
      </c>
      <c r="L54" s="18">
        <f t="shared" si="6"/>
        <v>0</v>
      </c>
      <c r="M54" s="18">
        <v>0</v>
      </c>
      <c r="N54" s="18">
        <v>0</v>
      </c>
      <c r="O54" s="18">
        <f t="shared" si="7"/>
        <v>0</v>
      </c>
      <c r="P54" s="18">
        <v>0</v>
      </c>
      <c r="Q54" s="18">
        <v>0</v>
      </c>
      <c r="R54" s="18">
        <f t="shared" si="8"/>
        <v>0.51819999999999999</v>
      </c>
      <c r="S54" s="18">
        <v>0.51819999999999999</v>
      </c>
      <c r="T54" s="18"/>
      <c r="U54" s="17">
        <f t="shared" si="9"/>
        <v>1.160300000000003E-2</v>
      </c>
      <c r="V54" s="17">
        <v>1.160300000000003E-2</v>
      </c>
      <c r="W54" s="17">
        <v>0</v>
      </c>
      <c r="X54" s="17">
        <f t="shared" si="10"/>
        <v>0.36000799999999999</v>
      </c>
      <c r="Y54" s="17">
        <f t="shared" si="11"/>
        <v>0.36000799999999999</v>
      </c>
      <c r="Z54" s="17">
        <f t="shared" si="12"/>
        <v>0</v>
      </c>
      <c r="AA54" s="5">
        <f t="shared" si="13"/>
        <v>0.34174399999999999</v>
      </c>
      <c r="AB54" s="5">
        <v>0.34174399999999999</v>
      </c>
      <c r="AC54" s="5"/>
      <c r="AD54" s="5">
        <f t="shared" si="14"/>
        <v>1.2808999999999999E-2</v>
      </c>
      <c r="AE54" s="5">
        <v>1.2808999999999999E-2</v>
      </c>
      <c r="AF54" s="5">
        <v>0</v>
      </c>
      <c r="AG54" s="5">
        <f t="shared" si="15"/>
        <v>5.4549999999999998E-3</v>
      </c>
      <c r="AH54" s="5">
        <v>5.4549999999999998E-3</v>
      </c>
      <c r="AI54" s="5">
        <v>0</v>
      </c>
      <c r="AJ54" s="5">
        <f t="shared" si="16"/>
        <v>0</v>
      </c>
      <c r="AK54" s="5">
        <v>0</v>
      </c>
      <c r="AL54" s="5"/>
      <c r="AM54" s="5">
        <f t="shared" si="17"/>
        <v>0</v>
      </c>
      <c r="AN54" s="5">
        <v>0</v>
      </c>
      <c r="AO54" s="1"/>
    </row>
    <row r="55" spans="2:41" x14ac:dyDescent="0.4">
      <c r="B55" s="1">
        <v>2015</v>
      </c>
      <c r="C55" s="4">
        <f t="shared" si="0"/>
        <v>0.92403999999999997</v>
      </c>
      <c r="D55" s="4">
        <f t="shared" si="1"/>
        <v>0.92403999999999997</v>
      </c>
      <c r="E55" s="4">
        <f t="shared" si="1"/>
        <v>0</v>
      </c>
      <c r="F55" s="17">
        <f t="shared" si="2"/>
        <v>0.51819999999999999</v>
      </c>
      <c r="G55" s="17">
        <f t="shared" si="3"/>
        <v>0.51819999999999999</v>
      </c>
      <c r="H55" s="17">
        <f t="shared" si="4"/>
        <v>0</v>
      </c>
      <c r="I55" s="18">
        <f t="shared" si="5"/>
        <v>0</v>
      </c>
      <c r="J55" s="18">
        <v>0</v>
      </c>
      <c r="K55" s="18">
        <v>0</v>
      </c>
      <c r="L55" s="18">
        <f t="shared" si="6"/>
        <v>0</v>
      </c>
      <c r="M55" s="18">
        <v>0</v>
      </c>
      <c r="N55" s="18">
        <v>0</v>
      </c>
      <c r="O55" s="18">
        <f t="shared" si="7"/>
        <v>0</v>
      </c>
      <c r="P55" s="18">
        <v>0</v>
      </c>
      <c r="Q55" s="18">
        <v>0</v>
      </c>
      <c r="R55" s="18">
        <f t="shared" si="8"/>
        <v>0.51819999999999999</v>
      </c>
      <c r="S55" s="18">
        <v>0.51819999999999999</v>
      </c>
      <c r="T55" s="18"/>
      <c r="U55" s="17">
        <f t="shared" si="9"/>
        <v>2.2510999999999948E-2</v>
      </c>
      <c r="V55" s="17">
        <v>2.2510999999999948E-2</v>
      </c>
      <c r="W55" s="17">
        <v>0</v>
      </c>
      <c r="X55" s="17">
        <f t="shared" si="10"/>
        <v>0.38332900000000003</v>
      </c>
      <c r="Y55" s="17">
        <f t="shared" si="11"/>
        <v>0.38332900000000003</v>
      </c>
      <c r="Z55" s="17">
        <f t="shared" si="12"/>
        <v>0</v>
      </c>
      <c r="AA55" s="5">
        <f t="shared" si="13"/>
        <v>0.37899300000000002</v>
      </c>
      <c r="AB55" s="5">
        <v>0.37899300000000002</v>
      </c>
      <c r="AC55" s="5"/>
      <c r="AD55" s="5">
        <f t="shared" si="14"/>
        <v>0</v>
      </c>
      <c r="AE55" s="5">
        <v>0</v>
      </c>
      <c r="AF55" s="5">
        <v>0</v>
      </c>
      <c r="AG55" s="5">
        <f t="shared" si="15"/>
        <v>4.3359999999999996E-3</v>
      </c>
      <c r="AH55" s="5">
        <v>4.3359999999999996E-3</v>
      </c>
      <c r="AI55" s="5">
        <v>0</v>
      </c>
      <c r="AJ55" s="5">
        <f t="shared" si="16"/>
        <v>0</v>
      </c>
      <c r="AK55" s="5">
        <v>0</v>
      </c>
      <c r="AL55" s="5"/>
      <c r="AM55" s="5">
        <f t="shared" si="17"/>
        <v>0</v>
      </c>
      <c r="AN55" s="5">
        <v>0</v>
      </c>
      <c r="AO55" s="1"/>
    </row>
    <row r="56" spans="2:41" x14ac:dyDescent="0.4">
      <c r="B56" s="1">
        <v>2016</v>
      </c>
      <c r="C56" s="4">
        <f t="shared" si="0"/>
        <v>1.241377</v>
      </c>
      <c r="D56" s="4">
        <f t="shared" si="1"/>
        <v>1.241377</v>
      </c>
      <c r="E56" s="4">
        <f t="shared" si="1"/>
        <v>0</v>
      </c>
      <c r="F56" s="17">
        <f t="shared" si="2"/>
        <v>0.95989999999999998</v>
      </c>
      <c r="G56" s="17">
        <f t="shared" si="3"/>
        <v>0.95989999999999998</v>
      </c>
      <c r="H56" s="17">
        <f t="shared" si="4"/>
        <v>0</v>
      </c>
      <c r="I56" s="18">
        <f t="shared" si="5"/>
        <v>0</v>
      </c>
      <c r="J56" s="18">
        <v>0</v>
      </c>
      <c r="K56" s="18">
        <v>0</v>
      </c>
      <c r="L56" s="18">
        <f t="shared" si="6"/>
        <v>0</v>
      </c>
      <c r="M56" s="18">
        <v>0</v>
      </c>
      <c r="N56" s="18">
        <v>0</v>
      </c>
      <c r="O56" s="18">
        <f t="shared" si="7"/>
        <v>0</v>
      </c>
      <c r="P56" s="18">
        <v>0</v>
      </c>
      <c r="Q56" s="18">
        <v>0</v>
      </c>
      <c r="R56" s="18">
        <f t="shared" si="8"/>
        <v>0.95989999999999998</v>
      </c>
      <c r="S56" s="18">
        <v>0.95989999999999998</v>
      </c>
      <c r="T56" s="18"/>
      <c r="U56" s="17">
        <f t="shared" si="9"/>
        <v>4.145399999999988E-2</v>
      </c>
      <c r="V56" s="17">
        <v>4.145399999999988E-2</v>
      </c>
      <c r="W56" s="17">
        <v>0</v>
      </c>
      <c r="X56" s="17">
        <f t="shared" si="10"/>
        <v>0.24002300000000001</v>
      </c>
      <c r="Y56" s="17">
        <f t="shared" si="11"/>
        <v>0.24002300000000001</v>
      </c>
      <c r="Z56" s="17">
        <f t="shared" si="12"/>
        <v>0</v>
      </c>
      <c r="AA56" s="5">
        <f t="shared" si="13"/>
        <v>0.23307700000000001</v>
      </c>
      <c r="AB56" s="5">
        <v>0.23307700000000001</v>
      </c>
      <c r="AC56" s="5"/>
      <c r="AD56" s="5">
        <f t="shared" si="14"/>
        <v>0</v>
      </c>
      <c r="AE56" s="5">
        <v>0</v>
      </c>
      <c r="AF56" s="5">
        <v>0</v>
      </c>
      <c r="AG56" s="5">
        <f t="shared" si="15"/>
        <v>6.9459999999999999E-3</v>
      </c>
      <c r="AH56" s="5">
        <v>6.9459999999999999E-3</v>
      </c>
      <c r="AI56" s="5">
        <v>0</v>
      </c>
      <c r="AJ56" s="5">
        <f t="shared" si="16"/>
        <v>0</v>
      </c>
      <c r="AK56" s="5">
        <v>0</v>
      </c>
      <c r="AL56" s="5"/>
      <c r="AM56" s="5">
        <f t="shared" si="17"/>
        <v>0</v>
      </c>
      <c r="AN56" s="5">
        <v>0</v>
      </c>
      <c r="AO56" s="1"/>
    </row>
    <row r="57" spans="2:41" x14ac:dyDescent="0.4">
      <c r="B57" s="1">
        <v>2017</v>
      </c>
      <c r="C57" s="4">
        <f t="shared" si="0"/>
        <v>1.6418259999999998</v>
      </c>
      <c r="D57" s="4">
        <f t="shared" si="1"/>
        <v>1.6418259999999998</v>
      </c>
      <c r="E57" s="4">
        <f t="shared" si="1"/>
        <v>0</v>
      </c>
      <c r="F57" s="17">
        <f t="shared" si="2"/>
        <v>1.3980999999999999</v>
      </c>
      <c r="G57" s="17">
        <f t="shared" si="3"/>
        <v>1.3980999999999999</v>
      </c>
      <c r="H57" s="17">
        <f t="shared" si="4"/>
        <v>0</v>
      </c>
      <c r="I57" s="18">
        <f t="shared" si="5"/>
        <v>0</v>
      </c>
      <c r="J57" s="18">
        <v>0</v>
      </c>
      <c r="K57" s="18">
        <v>0</v>
      </c>
      <c r="L57" s="18">
        <f t="shared" si="6"/>
        <v>0</v>
      </c>
      <c r="M57" s="18">
        <v>0</v>
      </c>
      <c r="N57" s="18">
        <v>0</v>
      </c>
      <c r="O57" s="18">
        <f t="shared" si="7"/>
        <v>0</v>
      </c>
      <c r="P57" s="18">
        <v>0</v>
      </c>
      <c r="Q57" s="18">
        <v>0</v>
      </c>
      <c r="R57" s="18">
        <f t="shared" si="8"/>
        <v>1.3980999999999999</v>
      </c>
      <c r="S57" s="18">
        <v>1.3980999999999999</v>
      </c>
      <c r="T57" s="18"/>
      <c r="U57" s="17">
        <f t="shared" si="9"/>
        <v>5.3081999999999852E-2</v>
      </c>
      <c r="V57" s="17">
        <v>5.3081999999999852E-2</v>
      </c>
      <c r="W57" s="17">
        <v>0</v>
      </c>
      <c r="X57" s="17">
        <f t="shared" si="10"/>
        <v>0.19064400000000001</v>
      </c>
      <c r="Y57" s="17">
        <f t="shared" si="11"/>
        <v>0.19064400000000001</v>
      </c>
      <c r="Z57" s="17">
        <f t="shared" si="12"/>
        <v>0</v>
      </c>
      <c r="AA57" s="5">
        <f t="shared" si="13"/>
        <v>0.183167</v>
      </c>
      <c r="AB57" s="5">
        <v>0.183167</v>
      </c>
      <c r="AC57" s="5"/>
      <c r="AD57" s="5">
        <f t="shared" si="14"/>
        <v>0</v>
      </c>
      <c r="AE57" s="5">
        <v>0</v>
      </c>
      <c r="AF57" s="5">
        <v>0</v>
      </c>
      <c r="AG57" s="5">
        <f t="shared" si="15"/>
        <v>7.4770000000000001E-3</v>
      </c>
      <c r="AH57" s="5">
        <v>7.4770000000000001E-3</v>
      </c>
      <c r="AI57" s="5">
        <v>0</v>
      </c>
      <c r="AJ57" s="5">
        <f t="shared" si="16"/>
        <v>0</v>
      </c>
      <c r="AK57" s="5">
        <v>0</v>
      </c>
      <c r="AL57" s="5"/>
      <c r="AM57" s="5">
        <f t="shared" si="17"/>
        <v>0</v>
      </c>
      <c r="AN57" s="5">
        <v>0</v>
      </c>
      <c r="AO57" s="1"/>
    </row>
    <row r="58" spans="2:41" x14ac:dyDescent="0.4">
      <c r="B58" s="1">
        <v>2018</v>
      </c>
      <c r="C58" s="4">
        <f t="shared" si="0"/>
        <v>1.628854</v>
      </c>
      <c r="D58" s="4">
        <f t="shared" si="1"/>
        <v>1.628854</v>
      </c>
      <c r="E58" s="4">
        <f t="shared" si="1"/>
        <v>0</v>
      </c>
      <c r="F58" s="17">
        <f t="shared" si="2"/>
        <v>1.40371</v>
      </c>
      <c r="G58" s="17">
        <f t="shared" si="3"/>
        <v>1.40371</v>
      </c>
      <c r="H58" s="17">
        <f t="shared" si="4"/>
        <v>0</v>
      </c>
      <c r="I58" s="18">
        <f t="shared" si="5"/>
        <v>0</v>
      </c>
      <c r="J58" s="18">
        <v>0</v>
      </c>
      <c r="K58" s="18">
        <v>0</v>
      </c>
      <c r="L58" s="18">
        <f t="shared" si="6"/>
        <v>0</v>
      </c>
      <c r="M58" s="18">
        <v>0</v>
      </c>
      <c r="N58" s="18">
        <v>0</v>
      </c>
      <c r="O58" s="18">
        <f t="shared" si="7"/>
        <v>0</v>
      </c>
      <c r="P58" s="18">
        <v>0</v>
      </c>
      <c r="Q58" s="18">
        <v>0</v>
      </c>
      <c r="R58" s="18">
        <f t="shared" si="8"/>
        <v>1.40371</v>
      </c>
      <c r="S58" s="18">
        <v>1.40371</v>
      </c>
      <c r="T58" s="18"/>
      <c r="U58" s="17">
        <f t="shared" si="9"/>
        <v>4.2065000000000019E-2</v>
      </c>
      <c r="V58" s="17">
        <v>4.2065000000000019E-2</v>
      </c>
      <c r="W58" s="17">
        <v>0</v>
      </c>
      <c r="X58" s="17">
        <f t="shared" si="10"/>
        <v>0.18307899999999996</v>
      </c>
      <c r="Y58" s="17">
        <f t="shared" si="11"/>
        <v>0.18307899999999996</v>
      </c>
      <c r="Z58" s="17">
        <f t="shared" si="12"/>
        <v>0</v>
      </c>
      <c r="AA58" s="5">
        <f t="shared" si="13"/>
        <v>0.16209399999999999</v>
      </c>
      <c r="AB58" s="5">
        <v>0.16209399999999999</v>
      </c>
      <c r="AC58" s="5"/>
      <c r="AD58" s="5">
        <f t="shared" si="14"/>
        <v>1.0999999999999996E-2</v>
      </c>
      <c r="AE58" s="5">
        <v>1.0999999999999996E-2</v>
      </c>
      <c r="AF58" s="5">
        <v>0</v>
      </c>
      <c r="AG58" s="5">
        <f t="shared" si="15"/>
        <v>9.9850000000000008E-3</v>
      </c>
      <c r="AH58" s="5">
        <v>9.9850000000000008E-3</v>
      </c>
      <c r="AI58" s="5">
        <v>0</v>
      </c>
      <c r="AJ58" s="5">
        <f t="shared" si="16"/>
        <v>0</v>
      </c>
      <c r="AK58" s="5">
        <v>0</v>
      </c>
      <c r="AL58" s="5"/>
      <c r="AM58" s="5">
        <f t="shared" si="17"/>
        <v>0</v>
      </c>
      <c r="AN58" s="5">
        <v>0</v>
      </c>
      <c r="AO58" s="1"/>
    </row>
    <row r="59" spans="2:41" x14ac:dyDescent="0.4">
      <c r="B59" s="1">
        <v>2019</v>
      </c>
      <c r="C59" s="4">
        <f t="shared" si="0"/>
        <v>1.8953039999999999</v>
      </c>
      <c r="D59" s="4">
        <f t="shared" si="1"/>
        <v>1.8953039999999999</v>
      </c>
      <c r="E59" s="4">
        <f t="shared" si="1"/>
        <v>0</v>
      </c>
      <c r="F59" s="17">
        <f t="shared" si="2"/>
        <v>1.3672500000000001</v>
      </c>
      <c r="G59" s="17">
        <f t="shared" si="3"/>
        <v>1.3672500000000001</v>
      </c>
      <c r="H59" s="17">
        <f t="shared" si="4"/>
        <v>0</v>
      </c>
      <c r="I59" s="18">
        <f t="shared" si="5"/>
        <v>0</v>
      </c>
      <c r="J59" s="18">
        <v>0</v>
      </c>
      <c r="K59" s="18">
        <v>0</v>
      </c>
      <c r="L59" s="18">
        <f t="shared" si="6"/>
        <v>0</v>
      </c>
      <c r="M59" s="18">
        <v>0</v>
      </c>
      <c r="N59" s="18">
        <v>0</v>
      </c>
      <c r="O59" s="18">
        <f t="shared" si="7"/>
        <v>0</v>
      </c>
      <c r="P59" s="18">
        <v>0</v>
      </c>
      <c r="Q59" s="18">
        <v>0</v>
      </c>
      <c r="R59" s="18">
        <f t="shared" si="8"/>
        <v>1.3672500000000001</v>
      </c>
      <c r="S59" s="18">
        <v>1.3672500000000001</v>
      </c>
      <c r="T59" s="18"/>
      <c r="U59" s="17">
        <f t="shared" si="9"/>
        <v>6.8169999999999842E-2</v>
      </c>
      <c r="V59" s="17">
        <v>6.8169999999999842E-2</v>
      </c>
      <c r="W59" s="17">
        <v>0</v>
      </c>
      <c r="X59" s="17">
        <f t="shared" si="10"/>
        <v>0.45988400000000001</v>
      </c>
      <c r="Y59" s="17">
        <f t="shared" si="11"/>
        <v>0.45988400000000001</v>
      </c>
      <c r="Z59" s="17">
        <f t="shared" si="12"/>
        <v>0</v>
      </c>
      <c r="AA59" s="5">
        <f t="shared" si="13"/>
        <v>0.164349</v>
      </c>
      <c r="AB59" s="5">
        <v>0.164349</v>
      </c>
      <c r="AC59" s="5"/>
      <c r="AD59" s="5">
        <f t="shared" si="14"/>
        <v>0.27872999999999998</v>
      </c>
      <c r="AE59" s="5">
        <v>0.27872999999999998</v>
      </c>
      <c r="AF59" s="5">
        <v>0</v>
      </c>
      <c r="AG59" s="5">
        <f t="shared" si="15"/>
        <v>1.6805E-2</v>
      </c>
      <c r="AH59" s="5">
        <v>1.6805E-2</v>
      </c>
      <c r="AI59" s="5">
        <v>0</v>
      </c>
      <c r="AJ59" s="5">
        <f t="shared" si="16"/>
        <v>0</v>
      </c>
      <c r="AK59" s="5">
        <v>0</v>
      </c>
      <c r="AL59" s="5"/>
      <c r="AM59" s="5">
        <f t="shared" si="17"/>
        <v>0</v>
      </c>
      <c r="AN59" s="5">
        <v>0</v>
      </c>
      <c r="AO59" s="1"/>
    </row>
    <row r="60" spans="2:41" x14ac:dyDescent="0.4">
      <c r="B60" s="1">
        <v>2020</v>
      </c>
      <c r="C60" s="4">
        <f t="shared" si="0"/>
        <v>0.84529699999999997</v>
      </c>
      <c r="D60" s="4">
        <f t="shared" si="1"/>
        <v>0.84529699999999997</v>
      </c>
      <c r="E60" s="4">
        <f t="shared" si="1"/>
        <v>0</v>
      </c>
      <c r="F60" s="17">
        <f t="shared" si="2"/>
        <v>0.10287399999999999</v>
      </c>
      <c r="G60" s="17">
        <f t="shared" si="3"/>
        <v>0.10287399999999999</v>
      </c>
      <c r="H60" s="17">
        <f t="shared" si="4"/>
        <v>0</v>
      </c>
      <c r="I60" s="18">
        <f t="shared" si="5"/>
        <v>0.10287399999999999</v>
      </c>
      <c r="J60" s="18">
        <v>0.10287399999999999</v>
      </c>
      <c r="K60" s="18">
        <v>0</v>
      </c>
      <c r="L60" s="18">
        <f t="shared" si="6"/>
        <v>0</v>
      </c>
      <c r="M60" s="18">
        <v>0</v>
      </c>
      <c r="N60" s="18">
        <v>0</v>
      </c>
      <c r="O60" s="18">
        <f t="shared" si="7"/>
        <v>0</v>
      </c>
      <c r="P60" s="18">
        <v>0</v>
      </c>
      <c r="Q60" s="18">
        <v>0</v>
      </c>
      <c r="R60" s="18">
        <f t="shared" si="8"/>
        <v>0</v>
      </c>
      <c r="S60" s="18">
        <v>0</v>
      </c>
      <c r="T60" s="18"/>
      <c r="U60" s="17">
        <f t="shared" si="9"/>
        <v>8.1612999999999936E-2</v>
      </c>
      <c r="V60" s="17">
        <v>8.1612999999999936E-2</v>
      </c>
      <c r="W60" s="17">
        <v>0</v>
      </c>
      <c r="X60" s="17">
        <f t="shared" si="10"/>
        <v>0.66081000000000001</v>
      </c>
      <c r="Y60" s="17">
        <f t="shared" si="11"/>
        <v>0.66081000000000001</v>
      </c>
      <c r="Z60" s="17">
        <f t="shared" si="12"/>
        <v>0</v>
      </c>
      <c r="AA60" s="5">
        <f t="shared" si="13"/>
        <v>0.16062100000000001</v>
      </c>
      <c r="AB60" s="5">
        <v>0.16062100000000001</v>
      </c>
      <c r="AC60" s="5"/>
      <c r="AD60" s="5">
        <f t="shared" si="14"/>
        <v>0.48808000000000001</v>
      </c>
      <c r="AE60" s="5">
        <v>0.48808000000000001</v>
      </c>
      <c r="AF60" s="5">
        <v>0</v>
      </c>
      <c r="AG60" s="5">
        <f t="shared" si="15"/>
        <v>1.2109E-2</v>
      </c>
      <c r="AH60" s="5">
        <v>1.2109E-2</v>
      </c>
      <c r="AI60" s="5">
        <v>0</v>
      </c>
      <c r="AJ60" s="5">
        <f t="shared" si="16"/>
        <v>0</v>
      </c>
      <c r="AK60" s="5">
        <v>0</v>
      </c>
      <c r="AL60" s="5"/>
      <c r="AM60" s="5">
        <f t="shared" si="17"/>
        <v>0</v>
      </c>
      <c r="AN60" s="5">
        <v>0</v>
      </c>
      <c r="AO60" s="1"/>
    </row>
    <row r="61" spans="2:41" x14ac:dyDescent="0.4">
      <c r="B61" s="1">
        <v>2021</v>
      </c>
      <c r="C61" s="4">
        <f t="shared" si="0"/>
        <v>1.269163</v>
      </c>
      <c r="D61" s="4">
        <f t="shared" si="1"/>
        <v>1.269163</v>
      </c>
      <c r="E61" s="4">
        <f t="shared" si="1"/>
        <v>0</v>
      </c>
      <c r="F61" s="17">
        <f t="shared" si="2"/>
        <v>0.35514200000000001</v>
      </c>
      <c r="G61" s="17">
        <f t="shared" si="3"/>
        <v>0.35514200000000001</v>
      </c>
      <c r="H61" s="17">
        <f t="shared" si="4"/>
        <v>0</v>
      </c>
      <c r="I61" s="18">
        <f t="shared" si="5"/>
        <v>0.35514200000000001</v>
      </c>
      <c r="J61" s="18">
        <v>0.35514200000000001</v>
      </c>
      <c r="K61" s="18">
        <v>0</v>
      </c>
      <c r="L61" s="18">
        <f t="shared" si="6"/>
        <v>0</v>
      </c>
      <c r="M61" s="18">
        <v>0</v>
      </c>
      <c r="N61" s="18">
        <v>0</v>
      </c>
      <c r="O61" s="18">
        <f t="shared" si="7"/>
        <v>0</v>
      </c>
      <c r="P61" s="18">
        <v>0</v>
      </c>
      <c r="Q61" s="18">
        <v>0</v>
      </c>
      <c r="R61" s="18">
        <f t="shared" si="8"/>
        <v>0</v>
      </c>
      <c r="S61" s="18">
        <v>0</v>
      </c>
      <c r="T61" s="18"/>
      <c r="U61" s="17">
        <f t="shared" si="9"/>
        <v>0.11123299999999992</v>
      </c>
      <c r="V61" s="17">
        <v>0.11123299999999992</v>
      </c>
      <c r="W61" s="17">
        <v>0</v>
      </c>
      <c r="X61" s="17">
        <f t="shared" si="10"/>
        <v>0.80278800000000006</v>
      </c>
      <c r="Y61" s="17">
        <f t="shared" si="11"/>
        <v>0.80278800000000006</v>
      </c>
      <c r="Z61" s="17">
        <f t="shared" si="12"/>
        <v>0</v>
      </c>
      <c r="AA61" s="5">
        <f t="shared" si="13"/>
        <v>0.146785</v>
      </c>
      <c r="AB61" s="5">
        <v>0.146785</v>
      </c>
      <c r="AC61" s="5"/>
      <c r="AD61" s="5">
        <f t="shared" si="14"/>
        <v>0.656003</v>
      </c>
      <c r="AE61" s="5">
        <v>0.656003</v>
      </c>
      <c r="AF61" s="5">
        <v>0</v>
      </c>
      <c r="AG61" s="5">
        <f t="shared" si="15"/>
        <v>0</v>
      </c>
      <c r="AH61" s="5">
        <v>0</v>
      </c>
      <c r="AI61" s="5">
        <v>0</v>
      </c>
      <c r="AJ61" s="5">
        <f t="shared" si="16"/>
        <v>0</v>
      </c>
      <c r="AK61" s="5">
        <v>0</v>
      </c>
      <c r="AL61" s="5"/>
      <c r="AM61" s="5">
        <f t="shared" si="17"/>
        <v>0</v>
      </c>
      <c r="AN61" s="5">
        <v>0</v>
      </c>
      <c r="AO61" s="1"/>
    </row>
    <row r="62" spans="2:41" x14ac:dyDescent="0.4">
      <c r="B62" s="1">
        <v>2022</v>
      </c>
      <c r="C62" s="4">
        <f t="shared" si="0"/>
        <v>1.5085170000000008</v>
      </c>
      <c r="D62" s="4">
        <f t="shared" si="1"/>
        <v>1.5085170000000008</v>
      </c>
      <c r="E62" s="4">
        <f t="shared" si="1"/>
        <v>0</v>
      </c>
      <c r="F62" s="17">
        <f t="shared" si="2"/>
        <v>0.56806000000000001</v>
      </c>
      <c r="G62" s="17">
        <f t="shared" si="3"/>
        <v>0.56806000000000001</v>
      </c>
      <c r="H62" s="17">
        <f t="shared" si="4"/>
        <v>0</v>
      </c>
      <c r="I62" s="18">
        <f t="shared" si="5"/>
        <v>0.56806000000000001</v>
      </c>
      <c r="J62" s="18">
        <v>0.56806000000000001</v>
      </c>
      <c r="K62" s="18">
        <v>0</v>
      </c>
      <c r="L62" s="18">
        <f t="shared" si="6"/>
        <v>0</v>
      </c>
      <c r="M62" s="18">
        <v>0</v>
      </c>
      <c r="N62" s="18">
        <v>0</v>
      </c>
      <c r="O62" s="18">
        <f t="shared" si="7"/>
        <v>0</v>
      </c>
      <c r="P62" s="18">
        <v>0</v>
      </c>
      <c r="Q62" s="18">
        <v>0</v>
      </c>
      <c r="R62" s="18">
        <f t="shared" si="8"/>
        <v>0</v>
      </c>
      <c r="S62" s="18">
        <v>0</v>
      </c>
      <c r="T62" s="18"/>
      <c r="U62" s="17">
        <f t="shared" si="9"/>
        <v>5.44740000000008E-2</v>
      </c>
      <c r="V62" s="17">
        <v>5.44740000000008E-2</v>
      </c>
      <c r="W62" s="17">
        <v>0</v>
      </c>
      <c r="X62" s="17">
        <f t="shared" si="10"/>
        <v>0.88598299999999997</v>
      </c>
      <c r="Y62" s="17">
        <f t="shared" si="11"/>
        <v>0.88598299999999997</v>
      </c>
      <c r="Z62" s="17">
        <f t="shared" si="12"/>
        <v>0</v>
      </c>
      <c r="AA62" s="5">
        <f t="shared" si="13"/>
        <v>0.16026799999999999</v>
      </c>
      <c r="AB62" s="5">
        <v>0.16026799999999999</v>
      </c>
      <c r="AC62" s="5"/>
      <c r="AD62" s="5">
        <f t="shared" si="14"/>
        <v>0.725715</v>
      </c>
      <c r="AE62" s="5">
        <v>0.725715</v>
      </c>
      <c r="AF62" s="5">
        <v>0</v>
      </c>
      <c r="AG62" s="5">
        <f t="shared" si="15"/>
        <v>0</v>
      </c>
      <c r="AH62" s="5">
        <v>0</v>
      </c>
      <c r="AI62" s="5">
        <v>0</v>
      </c>
      <c r="AJ62" s="5">
        <f t="shared" si="16"/>
        <v>0</v>
      </c>
      <c r="AK62" s="5">
        <v>0</v>
      </c>
      <c r="AL62" s="5"/>
      <c r="AM62" s="5">
        <f t="shared" si="17"/>
        <v>0</v>
      </c>
      <c r="AN62" s="5">
        <v>0</v>
      </c>
      <c r="AO62" s="1"/>
    </row>
    <row r="63" spans="2:41" x14ac:dyDescent="0.4">
      <c r="B63" s="1">
        <v>2023</v>
      </c>
      <c r="C63" s="4">
        <f t="shared" si="0"/>
        <v>2.2117600000000008</v>
      </c>
      <c r="D63" s="4">
        <f t="shared" si="1"/>
        <v>2.2117600000000008</v>
      </c>
      <c r="E63" s="4">
        <f t="shared" si="1"/>
        <v>0</v>
      </c>
      <c r="F63" s="17">
        <f t="shared" si="2"/>
        <v>1.182077</v>
      </c>
      <c r="G63" s="17">
        <f t="shared" si="3"/>
        <v>1.182077</v>
      </c>
      <c r="H63" s="17">
        <f t="shared" si="4"/>
        <v>0</v>
      </c>
      <c r="I63" s="18">
        <f t="shared" si="5"/>
        <v>1.182077</v>
      </c>
      <c r="J63" s="18">
        <v>1.182077</v>
      </c>
      <c r="K63" s="18">
        <v>0</v>
      </c>
      <c r="L63" s="18">
        <f t="shared" si="6"/>
        <v>0</v>
      </c>
      <c r="M63" s="18">
        <v>0</v>
      </c>
      <c r="N63" s="18">
        <v>0</v>
      </c>
      <c r="O63" s="18">
        <f t="shared" si="7"/>
        <v>0</v>
      </c>
      <c r="P63" s="18">
        <v>0</v>
      </c>
      <c r="Q63" s="18">
        <v>0</v>
      </c>
      <c r="R63" s="18">
        <f t="shared" si="8"/>
        <v>0</v>
      </c>
      <c r="S63" s="18">
        <v>0</v>
      </c>
      <c r="T63" s="18"/>
      <c r="U63" s="17">
        <f t="shared" si="9"/>
        <v>3.9917000000000868E-2</v>
      </c>
      <c r="V63" s="17">
        <v>3.9917000000000868E-2</v>
      </c>
      <c r="W63" s="17">
        <v>0</v>
      </c>
      <c r="X63" s="17">
        <f t="shared" si="10"/>
        <v>0.98976599999999992</v>
      </c>
      <c r="Y63" s="17">
        <f t="shared" si="11"/>
        <v>0.98976599999999992</v>
      </c>
      <c r="Z63" s="17">
        <f t="shared" si="12"/>
        <v>0</v>
      </c>
      <c r="AA63" s="5">
        <f t="shared" si="13"/>
        <v>0.20185400000000001</v>
      </c>
      <c r="AB63" s="5">
        <v>0.20185400000000001</v>
      </c>
      <c r="AC63" s="5"/>
      <c r="AD63" s="5">
        <f t="shared" si="14"/>
        <v>0.78041199999999999</v>
      </c>
      <c r="AE63" s="5">
        <v>0.78041199999999999</v>
      </c>
      <c r="AF63" s="5">
        <v>0</v>
      </c>
      <c r="AG63" s="5">
        <f t="shared" si="15"/>
        <v>0</v>
      </c>
      <c r="AH63" s="5">
        <v>0</v>
      </c>
      <c r="AI63" s="5">
        <v>0</v>
      </c>
      <c r="AJ63" s="5">
        <f t="shared" si="16"/>
        <v>0</v>
      </c>
      <c r="AK63" s="5">
        <v>0</v>
      </c>
      <c r="AL63" s="5"/>
      <c r="AM63" s="5">
        <f t="shared" si="17"/>
        <v>7.4999999999999997E-3</v>
      </c>
      <c r="AN63" s="5">
        <v>7.4999999999999997E-3</v>
      </c>
      <c r="AO63" s="1"/>
    </row>
    <row r="64" spans="2:41" x14ac:dyDescent="0.4">
      <c r="B64" s="1">
        <v>2024</v>
      </c>
      <c r="C64" s="4">
        <f t="shared" si="0"/>
        <v>2.6922130000000006</v>
      </c>
      <c r="D64" s="4">
        <f t="shared" si="1"/>
        <v>2.6922130000000006</v>
      </c>
      <c r="E64" s="4">
        <f t="shared" si="1"/>
        <v>0</v>
      </c>
      <c r="F64" s="17">
        <f t="shared" si="2"/>
        <v>1.6560010000000001</v>
      </c>
      <c r="G64" s="17">
        <f t="shared" si="3"/>
        <v>1.6560010000000001</v>
      </c>
      <c r="H64" s="17">
        <f t="shared" si="4"/>
        <v>0</v>
      </c>
      <c r="I64" s="18">
        <f t="shared" si="5"/>
        <v>1.6560010000000001</v>
      </c>
      <c r="J64" s="18">
        <v>1.6560010000000001</v>
      </c>
      <c r="K64" s="18">
        <v>0</v>
      </c>
      <c r="L64" s="18">
        <f t="shared" si="6"/>
        <v>0</v>
      </c>
      <c r="M64" s="18">
        <v>0</v>
      </c>
      <c r="N64" s="18">
        <v>0</v>
      </c>
      <c r="O64" s="18">
        <f t="shared" si="7"/>
        <v>0</v>
      </c>
      <c r="P64" s="18">
        <v>0</v>
      </c>
      <c r="Q64" s="18">
        <v>0</v>
      </c>
      <c r="R64" s="18">
        <f t="shared" si="8"/>
        <v>0</v>
      </c>
      <c r="S64" s="18">
        <v>0</v>
      </c>
      <c r="T64" s="18"/>
      <c r="U64" s="17">
        <f t="shared" si="9"/>
        <v>5.3176000000000556E-2</v>
      </c>
      <c r="V64" s="17">
        <v>5.3176000000000556E-2</v>
      </c>
      <c r="W64" s="17">
        <v>0</v>
      </c>
      <c r="X64" s="17">
        <f t="shared" si="10"/>
        <v>0.98303600000000002</v>
      </c>
      <c r="Y64" s="17">
        <f t="shared" si="11"/>
        <v>0.98303600000000002</v>
      </c>
      <c r="Z64" s="17">
        <f t="shared" si="12"/>
        <v>0</v>
      </c>
      <c r="AA64" s="5">
        <f t="shared" si="13"/>
        <v>0.21804100000000001</v>
      </c>
      <c r="AB64" s="5">
        <v>0.21804100000000001</v>
      </c>
      <c r="AC64" s="5"/>
      <c r="AD64" s="5">
        <f t="shared" si="14"/>
        <v>0.73729500000000003</v>
      </c>
      <c r="AE64" s="5">
        <v>0.73729500000000003</v>
      </c>
      <c r="AF64" s="5">
        <v>0</v>
      </c>
      <c r="AG64" s="5">
        <f t="shared" si="15"/>
        <v>0</v>
      </c>
      <c r="AH64" s="5">
        <v>0</v>
      </c>
      <c r="AI64" s="5">
        <v>0</v>
      </c>
      <c r="AJ64" s="5">
        <f t="shared" si="16"/>
        <v>0</v>
      </c>
      <c r="AK64" s="5">
        <v>0</v>
      </c>
      <c r="AL64" s="5"/>
      <c r="AM64" s="5">
        <f t="shared" si="17"/>
        <v>2.7699999999999999E-2</v>
      </c>
      <c r="AN64" s="5">
        <v>2.7699999999999999E-2</v>
      </c>
      <c r="AO64" s="1"/>
    </row>
    <row r="65" spans="2:41" x14ac:dyDescent="0.4">
      <c r="B65" s="1">
        <v>2025</v>
      </c>
      <c r="C65" s="4">
        <f t="shared" si="0"/>
        <v>3.4925979999999988</v>
      </c>
      <c r="D65" s="4">
        <f t="shared" si="1"/>
        <v>3.4925979999999988</v>
      </c>
      <c r="E65" s="4">
        <f t="shared" si="1"/>
        <v>0</v>
      </c>
      <c r="F65" s="17">
        <f t="shared" si="2"/>
        <v>2.0274999999999999</v>
      </c>
      <c r="G65" s="17">
        <f t="shared" si="3"/>
        <v>2.0274999999999999</v>
      </c>
      <c r="H65" s="17">
        <f t="shared" si="4"/>
        <v>0</v>
      </c>
      <c r="I65" s="18">
        <f t="shared" si="5"/>
        <v>2.0274999999999999</v>
      </c>
      <c r="J65" s="18">
        <v>2.0274999999999999</v>
      </c>
      <c r="K65" s="18">
        <v>0</v>
      </c>
      <c r="L65" s="18">
        <f t="shared" si="6"/>
        <v>0</v>
      </c>
      <c r="M65" s="18">
        <v>0</v>
      </c>
      <c r="N65" s="18">
        <v>0</v>
      </c>
      <c r="O65" s="18">
        <f t="shared" si="7"/>
        <v>0</v>
      </c>
      <c r="P65" s="18">
        <v>0</v>
      </c>
      <c r="Q65" s="18">
        <v>0</v>
      </c>
      <c r="R65" s="18">
        <f t="shared" si="8"/>
        <v>0</v>
      </c>
      <c r="S65" s="18">
        <v>0</v>
      </c>
      <c r="T65" s="18"/>
      <c r="U65" s="17">
        <f t="shared" si="9"/>
        <v>0.11251199999999884</v>
      </c>
      <c r="V65" s="17">
        <v>0.11251199999999884</v>
      </c>
      <c r="W65" s="17">
        <v>0</v>
      </c>
      <c r="X65" s="17">
        <f t="shared" si="10"/>
        <v>1.3525860000000001</v>
      </c>
      <c r="Y65" s="17">
        <f t="shared" si="11"/>
        <v>1.3525860000000001</v>
      </c>
      <c r="Z65" s="17">
        <f t="shared" si="12"/>
        <v>0</v>
      </c>
      <c r="AA65" s="5">
        <f t="shared" si="13"/>
        <v>0.22</v>
      </c>
      <c r="AB65" s="5">
        <v>0.22</v>
      </c>
      <c r="AC65" s="5"/>
      <c r="AD65" s="5">
        <f t="shared" si="14"/>
        <v>0.86857000000000006</v>
      </c>
      <c r="AE65" s="5">
        <v>0.86857000000000006</v>
      </c>
      <c r="AF65" s="5">
        <v>0</v>
      </c>
      <c r="AG65" s="5">
        <f t="shared" si="15"/>
        <v>0</v>
      </c>
      <c r="AH65" s="5">
        <v>0</v>
      </c>
      <c r="AI65" s="5">
        <v>0</v>
      </c>
      <c r="AJ65" s="5">
        <f t="shared" si="16"/>
        <v>0</v>
      </c>
      <c r="AK65" s="5">
        <v>0</v>
      </c>
      <c r="AL65" s="5"/>
      <c r="AM65" s="5">
        <f t="shared" si="17"/>
        <v>0.26401600000000003</v>
      </c>
      <c r="AN65" s="5">
        <v>0.26401600000000003</v>
      </c>
      <c r="AO65" s="1"/>
    </row>
    <row r="66" spans="2:41" x14ac:dyDescent="0.4">
      <c r="B66" s="1">
        <v>2026</v>
      </c>
      <c r="C66" s="4">
        <f t="shared" si="0"/>
        <v>4.2258720000000007</v>
      </c>
      <c r="D66" s="4">
        <f t="shared" si="1"/>
        <v>4.2258720000000007</v>
      </c>
      <c r="E66" s="4">
        <f t="shared" si="1"/>
        <v>0</v>
      </c>
      <c r="F66" s="17">
        <f t="shared" si="2"/>
        <v>2.6524999999999999</v>
      </c>
      <c r="G66" s="17">
        <f t="shared" si="3"/>
        <v>2.6524999999999999</v>
      </c>
      <c r="H66" s="17">
        <f t="shared" si="4"/>
        <v>0</v>
      </c>
      <c r="I66" s="18">
        <f t="shared" si="5"/>
        <v>2.6524999999999999</v>
      </c>
      <c r="J66" s="18">
        <v>2.6524999999999999</v>
      </c>
      <c r="K66" s="18">
        <v>0</v>
      </c>
      <c r="L66" s="18">
        <f t="shared" si="6"/>
        <v>0</v>
      </c>
      <c r="M66" s="18">
        <v>0</v>
      </c>
      <c r="N66" s="18">
        <v>0</v>
      </c>
      <c r="O66" s="18">
        <f t="shared" si="7"/>
        <v>0</v>
      </c>
      <c r="P66" s="18">
        <v>0</v>
      </c>
      <c r="Q66" s="18">
        <v>0</v>
      </c>
      <c r="R66" s="18">
        <f t="shared" si="8"/>
        <v>0</v>
      </c>
      <c r="S66" s="18">
        <v>0</v>
      </c>
      <c r="T66" s="18"/>
      <c r="U66" s="17">
        <f t="shared" si="9"/>
        <v>3.7244000000001165E-2</v>
      </c>
      <c r="V66" s="17">
        <v>3.7244000000001165E-2</v>
      </c>
      <c r="W66" s="17">
        <v>0</v>
      </c>
      <c r="X66" s="17">
        <f t="shared" si="10"/>
        <v>1.5361280000000002</v>
      </c>
      <c r="Y66" s="17">
        <f t="shared" si="11"/>
        <v>1.5361280000000002</v>
      </c>
      <c r="Z66" s="17">
        <f t="shared" si="12"/>
        <v>0</v>
      </c>
      <c r="AA66" s="5">
        <f t="shared" si="13"/>
        <v>0.22</v>
      </c>
      <c r="AB66" s="5">
        <v>0.22</v>
      </c>
      <c r="AC66" s="5"/>
      <c r="AD66" s="5">
        <f t="shared" si="14"/>
        <v>0.900451</v>
      </c>
      <c r="AE66" s="5">
        <v>0.900451</v>
      </c>
      <c r="AF66" s="5">
        <v>0</v>
      </c>
      <c r="AG66" s="5">
        <f t="shared" si="15"/>
        <v>0</v>
      </c>
      <c r="AH66" s="5">
        <v>0</v>
      </c>
      <c r="AI66" s="5">
        <v>0</v>
      </c>
      <c r="AJ66" s="5">
        <f t="shared" si="16"/>
        <v>0</v>
      </c>
      <c r="AK66" s="5">
        <v>0</v>
      </c>
      <c r="AL66" s="5"/>
      <c r="AM66" s="5">
        <f t="shared" si="17"/>
        <v>0.41567699999999996</v>
      </c>
      <c r="AN66" s="5">
        <v>0.41567699999999996</v>
      </c>
      <c r="AO66" s="1"/>
    </row>
  </sheetData>
  <mergeCells count="16">
    <mergeCell ref="AM3:AO3"/>
    <mergeCell ref="X2:AO2"/>
    <mergeCell ref="U2:W2"/>
    <mergeCell ref="AA3:AC3"/>
    <mergeCell ref="AD3:AF3"/>
    <mergeCell ref="AG3:AI3"/>
    <mergeCell ref="AJ3:AL3"/>
    <mergeCell ref="C2:E3"/>
    <mergeCell ref="F3:H3"/>
    <mergeCell ref="U3:W3"/>
    <mergeCell ref="X3:Z3"/>
    <mergeCell ref="F2:T2"/>
    <mergeCell ref="I3:K3"/>
    <mergeCell ref="L3:N3"/>
    <mergeCell ref="O3:Q3"/>
    <mergeCell ref="R3:T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AA16-A4E9-43E2-952D-790602FC8B0E}">
  <sheetPr>
    <tabColor theme="4" tint="0.499984740745262"/>
  </sheetPr>
  <dimension ref="B2:N65"/>
  <sheetViews>
    <sheetView zoomScale="73" workbookViewId="0">
      <pane xSplit="2" ySplit="3" topLeftCell="C49" activePane="bottomRight" state="frozen"/>
      <selection pane="topRight" activeCell="C1" sqref="C1"/>
      <selection pane="bottomLeft" activeCell="A4" sqref="A4"/>
      <selection pane="bottomRight" activeCell="F71" sqref="F71"/>
    </sheetView>
  </sheetViews>
  <sheetFormatPr baseColWidth="10" defaultColWidth="11.15234375" defaultRowHeight="14.5" x14ac:dyDescent="0.4"/>
  <cols>
    <col min="1" max="2" width="11.15234375" style="2"/>
    <col min="3" max="5" width="11.69140625" style="2" customWidth="1"/>
    <col min="6" max="16384" width="11.15234375" style="2"/>
  </cols>
  <sheetData>
    <row r="2" spans="2:14" ht="15" customHeight="1" x14ac:dyDescent="0.4">
      <c r="B2" s="1"/>
      <c r="C2" s="121" t="s">
        <v>50</v>
      </c>
      <c r="D2" s="121"/>
      <c r="E2" s="121"/>
      <c r="F2" s="96" t="s">
        <v>51</v>
      </c>
      <c r="G2" s="96"/>
      <c r="H2" s="96"/>
      <c r="I2" s="96" t="s">
        <v>52</v>
      </c>
      <c r="J2" s="96"/>
      <c r="K2" s="96"/>
      <c r="L2" s="96" t="s">
        <v>53</v>
      </c>
      <c r="M2" s="96"/>
      <c r="N2" s="96"/>
    </row>
    <row r="3" spans="2:14" s="10" customFormat="1" ht="48.5" customHeight="1" x14ac:dyDescent="0.4">
      <c r="B3" s="50" t="s">
        <v>25</v>
      </c>
      <c r="C3" s="9" t="s">
        <v>17</v>
      </c>
      <c r="D3" s="43" t="s">
        <v>46</v>
      </c>
      <c r="E3" s="43" t="s">
        <v>54</v>
      </c>
      <c r="F3" s="8" t="s">
        <v>17</v>
      </c>
      <c r="G3" s="8" t="s">
        <v>48</v>
      </c>
      <c r="H3" s="8" t="s">
        <v>49</v>
      </c>
      <c r="I3" s="8" t="s">
        <v>17</v>
      </c>
      <c r="J3" s="8" t="s">
        <v>48</v>
      </c>
      <c r="K3" s="8" t="s">
        <v>49</v>
      </c>
      <c r="L3" s="8" t="s">
        <v>17</v>
      </c>
      <c r="M3" s="8" t="s">
        <v>48</v>
      </c>
      <c r="N3" s="8" t="s">
        <v>49</v>
      </c>
    </row>
    <row r="4" spans="2:14" x14ac:dyDescent="0.4">
      <c r="B4" s="1">
        <v>1965</v>
      </c>
      <c r="C4" s="4">
        <f t="shared" ref="C4:C35" si="0">F4+I4+L4</f>
        <v>1.4269829139444636</v>
      </c>
      <c r="D4" s="4">
        <f t="shared" ref="D4:D35" si="1">G4+J4+M4</f>
        <v>0.81498794198882307</v>
      </c>
      <c r="E4" s="4">
        <f t="shared" ref="E4:E35" si="2">H4+K4+N4</f>
        <v>0.61199497195564034</v>
      </c>
      <c r="F4" s="5"/>
      <c r="G4" s="5"/>
      <c r="H4" s="5"/>
      <c r="I4" s="5">
        <f t="shared" ref="I4:I9" si="3">J4+K4</f>
        <v>1.2192726323760246</v>
      </c>
      <c r="J4" s="5">
        <v>0.60727766042038411</v>
      </c>
      <c r="K4" s="5">
        <v>0.61199497195564034</v>
      </c>
      <c r="L4" s="5">
        <f t="shared" ref="L4:L23" si="4">M4+N4</f>
        <v>0.20771028156843899</v>
      </c>
      <c r="M4" s="5">
        <v>0.20771028156843899</v>
      </c>
      <c r="N4" s="5"/>
    </row>
    <row r="5" spans="2:14" x14ac:dyDescent="0.4">
      <c r="B5" s="1">
        <v>1966</v>
      </c>
      <c r="C5" s="4">
        <f t="shared" si="0"/>
        <v>1.5340858630658083</v>
      </c>
      <c r="D5" s="4">
        <f t="shared" si="1"/>
        <v>0.97125636817105798</v>
      </c>
      <c r="E5" s="4">
        <f t="shared" si="2"/>
        <v>0.56282949489475054</v>
      </c>
      <c r="F5" s="5"/>
      <c r="G5" s="5"/>
      <c r="H5" s="5"/>
      <c r="I5" s="5">
        <f t="shared" si="3"/>
        <v>1.2862626882500012</v>
      </c>
      <c r="J5" s="5">
        <v>0.7234331933552508</v>
      </c>
      <c r="K5" s="5">
        <v>0.56282949489475054</v>
      </c>
      <c r="L5" s="5">
        <f t="shared" si="4"/>
        <v>0.24782317481580712</v>
      </c>
      <c r="M5" s="5">
        <v>0.24782317481580712</v>
      </c>
      <c r="N5" s="5"/>
    </row>
    <row r="6" spans="2:14" x14ac:dyDescent="0.4">
      <c r="B6" s="1">
        <v>1967</v>
      </c>
      <c r="C6" s="4">
        <f t="shared" si="0"/>
        <v>1.4735243278914834</v>
      </c>
      <c r="D6" s="4">
        <f t="shared" si="1"/>
        <v>0.94165194634503002</v>
      </c>
      <c r="E6" s="4">
        <f t="shared" si="2"/>
        <v>0.53187238154645333</v>
      </c>
      <c r="F6" s="5"/>
      <c r="G6" s="5"/>
      <c r="H6" s="5"/>
      <c r="I6" s="5">
        <f t="shared" si="3"/>
        <v>1.1986026833722767</v>
      </c>
      <c r="J6" s="5">
        <v>0.66673030182582338</v>
      </c>
      <c r="K6" s="5">
        <v>0.53187238154645333</v>
      </c>
      <c r="L6" s="5">
        <f t="shared" si="4"/>
        <v>0.27492164451920664</v>
      </c>
      <c r="M6" s="5">
        <v>0.27492164451920664</v>
      </c>
      <c r="N6" s="5"/>
    </row>
    <row r="7" spans="2:14" x14ac:dyDescent="0.4">
      <c r="B7" s="1">
        <v>1968</v>
      </c>
      <c r="C7" s="4">
        <f t="shared" si="0"/>
        <v>1.2251639176871203</v>
      </c>
      <c r="D7" s="4">
        <f t="shared" si="1"/>
        <v>0.88351245320401062</v>
      </c>
      <c r="E7" s="4">
        <f t="shared" si="2"/>
        <v>0.34165146448310951</v>
      </c>
      <c r="F7" s="5"/>
      <c r="G7" s="5"/>
      <c r="H7" s="5"/>
      <c r="I7" s="5">
        <f t="shared" si="3"/>
        <v>0.94533387110842981</v>
      </c>
      <c r="J7" s="5">
        <v>0.60368240662532024</v>
      </c>
      <c r="K7" s="5">
        <v>0.34165146448310951</v>
      </c>
      <c r="L7" s="5">
        <f t="shared" si="4"/>
        <v>0.27983004657869037</v>
      </c>
      <c r="M7" s="5">
        <v>0.27983004657869037</v>
      </c>
      <c r="N7" s="5"/>
    </row>
    <row r="8" spans="2:14" x14ac:dyDescent="0.4">
      <c r="B8" s="1">
        <v>1969</v>
      </c>
      <c r="C8" s="4">
        <f t="shared" si="0"/>
        <v>1.0455115838390863</v>
      </c>
      <c r="D8" s="4">
        <f t="shared" si="1"/>
        <v>0.80119019598840402</v>
      </c>
      <c r="E8" s="4">
        <f t="shared" si="2"/>
        <v>0.2443213878506823</v>
      </c>
      <c r="F8" s="5"/>
      <c r="G8" s="5"/>
      <c r="H8" s="5"/>
      <c r="I8" s="5">
        <f t="shared" si="3"/>
        <v>0.73444160331930697</v>
      </c>
      <c r="J8" s="5">
        <v>0.49012021546862466</v>
      </c>
      <c r="K8" s="5">
        <v>0.2443213878506823</v>
      </c>
      <c r="L8" s="5">
        <f t="shared" si="4"/>
        <v>0.31106998051977935</v>
      </c>
      <c r="M8" s="5">
        <v>0.31106998051977935</v>
      </c>
      <c r="N8" s="5"/>
    </row>
    <row r="9" spans="2:14" x14ac:dyDescent="0.4">
      <c r="B9" s="1">
        <v>1970</v>
      </c>
      <c r="C9" s="4">
        <f t="shared" si="0"/>
        <v>1.2339596953160552</v>
      </c>
      <c r="D9" s="4">
        <f t="shared" si="1"/>
        <v>0.8926330527550963</v>
      </c>
      <c r="E9" s="4">
        <f t="shared" si="2"/>
        <v>0.34132664256095879</v>
      </c>
      <c r="F9" s="5"/>
      <c r="G9" s="5"/>
      <c r="H9" s="5"/>
      <c r="I9" s="5">
        <f t="shared" si="3"/>
        <v>0.81950649641840045</v>
      </c>
      <c r="J9" s="5">
        <v>0.47817985385744161</v>
      </c>
      <c r="K9" s="5">
        <v>0.34132664256095879</v>
      </c>
      <c r="L9" s="5">
        <f t="shared" si="4"/>
        <v>0.4144531988976547</v>
      </c>
      <c r="M9" s="5">
        <v>0.4144531988976547</v>
      </c>
      <c r="N9" s="5"/>
    </row>
    <row r="10" spans="2:14" x14ac:dyDescent="0.4">
      <c r="B10" s="1">
        <v>1971</v>
      </c>
      <c r="C10" s="4">
        <f t="shared" si="0"/>
        <v>1.9489423927437448</v>
      </c>
      <c r="D10" s="4">
        <f t="shared" si="1"/>
        <v>1.7224400893738201</v>
      </c>
      <c r="E10" s="4">
        <f t="shared" si="2"/>
        <v>0.2265023033699248</v>
      </c>
      <c r="F10" s="5">
        <f t="shared" ref="F10:F41" si="5">G10+H10</f>
        <v>1.4014510463588341</v>
      </c>
      <c r="G10" s="5">
        <f>1.26544740596064-Wohngeld!E10</f>
        <v>1.1749487429889094</v>
      </c>
      <c r="H10" s="5">
        <v>0.2265023033699248</v>
      </c>
      <c r="I10" s="5"/>
      <c r="J10" s="5"/>
      <c r="K10" s="5"/>
      <c r="L10" s="5">
        <f t="shared" si="4"/>
        <v>0.5474913463849107</v>
      </c>
      <c r="M10" s="5">
        <v>0.5474913463849107</v>
      </c>
      <c r="N10" s="5"/>
    </row>
    <row r="11" spans="2:14" x14ac:dyDescent="0.4">
      <c r="B11" s="1">
        <v>1972</v>
      </c>
      <c r="C11" s="4">
        <f t="shared" si="0"/>
        <v>2.1656790211828274</v>
      </c>
      <c r="D11" s="4">
        <f t="shared" si="1"/>
        <v>1.8749073283465378</v>
      </c>
      <c r="E11" s="4">
        <f t="shared" si="2"/>
        <v>0.29077169283628945</v>
      </c>
      <c r="F11" s="5">
        <f t="shared" si="5"/>
        <v>1.5257461026776404</v>
      </c>
      <c r="G11" s="5">
        <f>1.49471068548903-Wohngeld!E11</f>
        <v>1.2349744098413509</v>
      </c>
      <c r="H11" s="5">
        <v>0.29077169283628945</v>
      </c>
      <c r="I11" s="5"/>
      <c r="J11" s="5"/>
      <c r="K11" s="5"/>
      <c r="L11" s="5">
        <f t="shared" si="4"/>
        <v>0.63993291850518708</v>
      </c>
      <c r="M11" s="5">
        <v>0.63993291850518708</v>
      </c>
      <c r="N11" s="5"/>
    </row>
    <row r="12" spans="2:14" x14ac:dyDescent="0.4">
      <c r="B12" s="1">
        <v>1973</v>
      </c>
      <c r="C12" s="4">
        <f t="shared" si="0"/>
        <v>2.1461476713211294</v>
      </c>
      <c r="D12" s="4">
        <f t="shared" si="1"/>
        <v>1.8372762458904941</v>
      </c>
      <c r="E12" s="4">
        <f t="shared" si="2"/>
        <v>0.30887142543063556</v>
      </c>
      <c r="F12" s="5">
        <f t="shared" si="5"/>
        <v>1.4004284625964449</v>
      </c>
      <c r="G12" s="5">
        <f>1.36458690172459-Wohngeld!E12</f>
        <v>1.0915570371658094</v>
      </c>
      <c r="H12" s="5">
        <v>0.30887142543063556</v>
      </c>
      <c r="I12" s="5"/>
      <c r="J12" s="5"/>
      <c r="K12" s="5"/>
      <c r="L12" s="5">
        <f t="shared" si="4"/>
        <v>0.74571920872468467</v>
      </c>
      <c r="M12" s="5">
        <v>0.74571920872468467</v>
      </c>
      <c r="N12" s="5"/>
    </row>
    <row r="13" spans="2:14" x14ac:dyDescent="0.4">
      <c r="B13" s="1">
        <v>1974</v>
      </c>
      <c r="C13" s="4">
        <f t="shared" si="0"/>
        <v>1.8907107979732425</v>
      </c>
      <c r="D13" s="4">
        <f t="shared" si="1"/>
        <v>1.6869609833165495</v>
      </c>
      <c r="E13" s="4">
        <f t="shared" si="2"/>
        <v>0.20374981465669309</v>
      </c>
      <c r="F13" s="5">
        <f t="shared" si="5"/>
        <v>1.1051108225152528</v>
      </c>
      <c r="G13" s="5">
        <f>1.29847686148592-Wohngeld!E13</f>
        <v>0.90136100785855966</v>
      </c>
      <c r="H13" s="5">
        <v>0.20374981465669309</v>
      </c>
      <c r="I13" s="5"/>
      <c r="J13" s="5"/>
      <c r="K13" s="5"/>
      <c r="L13" s="5">
        <f t="shared" si="4"/>
        <v>0.78559997545798976</v>
      </c>
      <c r="M13" s="5">
        <v>0.78559997545798976</v>
      </c>
      <c r="N13" s="5"/>
    </row>
    <row r="14" spans="2:14" x14ac:dyDescent="0.4">
      <c r="B14" s="1">
        <v>1975</v>
      </c>
      <c r="C14" s="4">
        <f t="shared" si="0"/>
        <v>2.0693636972538489</v>
      </c>
      <c r="D14" s="4">
        <f t="shared" si="1"/>
        <v>1.7201513423968318</v>
      </c>
      <c r="E14" s="4">
        <f t="shared" si="2"/>
        <v>0.34921235485701724</v>
      </c>
      <c r="F14" s="5">
        <f t="shared" si="5"/>
        <v>1.2593239698746801</v>
      </c>
      <c r="G14" s="5">
        <f>1.32066692912983-Wohngeld!E14</f>
        <v>0.91011161501766291</v>
      </c>
      <c r="H14" s="5">
        <v>0.34921235485701724</v>
      </c>
      <c r="I14" s="5"/>
      <c r="J14" s="5"/>
      <c r="K14" s="5"/>
      <c r="L14" s="5">
        <f t="shared" si="4"/>
        <v>0.81003972737916896</v>
      </c>
      <c r="M14" s="5">
        <v>0.81003972737916896</v>
      </c>
      <c r="N14" s="5"/>
    </row>
    <row r="15" spans="2:14" x14ac:dyDescent="0.4">
      <c r="B15" s="1">
        <v>1976</v>
      </c>
      <c r="C15" s="4">
        <f t="shared" si="0"/>
        <v>1.8863485067720589</v>
      </c>
      <c r="D15" s="4">
        <f t="shared" si="1"/>
        <v>1.4943410214589181</v>
      </c>
      <c r="E15" s="4">
        <f t="shared" si="2"/>
        <v>0.39200748531314072</v>
      </c>
      <c r="F15" s="5">
        <f t="shared" si="5"/>
        <v>1.3133436955154567</v>
      </c>
      <c r="G15" s="5">
        <f>1.33825536984298-Wohngeld!E15</f>
        <v>0.92133621020231593</v>
      </c>
      <c r="H15" s="5">
        <v>0.39200748531314072</v>
      </c>
      <c r="I15" s="5"/>
      <c r="J15" s="5"/>
      <c r="K15" s="5"/>
      <c r="L15" s="5">
        <f t="shared" si="4"/>
        <v>0.57300481125660208</v>
      </c>
      <c r="M15" s="5">
        <v>0.57300481125660208</v>
      </c>
      <c r="N15" s="5"/>
    </row>
    <row r="16" spans="2:14" x14ac:dyDescent="0.4">
      <c r="B16" s="1">
        <v>1977</v>
      </c>
      <c r="C16" s="4">
        <f t="shared" si="0"/>
        <v>3.1210887449318223</v>
      </c>
      <c r="D16" s="4">
        <f t="shared" si="1"/>
        <v>2.4943982861496172</v>
      </c>
      <c r="E16" s="4">
        <f t="shared" si="2"/>
        <v>0.62669045878220497</v>
      </c>
      <c r="F16" s="5">
        <f t="shared" si="5"/>
        <v>2.6477347213203632</v>
      </c>
      <c r="G16" s="5">
        <f>1.67698624113548--Wohngeld!E16</f>
        <v>2.0210442625381582</v>
      </c>
      <c r="H16" s="5">
        <v>0.62669045878220497</v>
      </c>
      <c r="I16" s="5"/>
      <c r="J16" s="5"/>
      <c r="K16" s="5"/>
      <c r="L16" s="5">
        <f t="shared" si="4"/>
        <v>0.47335402361145906</v>
      </c>
      <c r="M16" s="5">
        <v>0.47335402361145906</v>
      </c>
      <c r="N16" s="5"/>
    </row>
    <row r="17" spans="2:14" x14ac:dyDescent="0.4">
      <c r="B17" s="1">
        <v>1978</v>
      </c>
      <c r="C17" s="4">
        <f t="shared" si="0"/>
        <v>2.5635679481345552</v>
      </c>
      <c r="D17" s="4">
        <f t="shared" si="1"/>
        <v>1.843464462657801</v>
      </c>
      <c r="E17" s="4">
        <f t="shared" si="2"/>
        <v>0.72010348547675418</v>
      </c>
      <c r="F17" s="5">
        <f t="shared" si="5"/>
        <v>2.0854589100279712</v>
      </c>
      <c r="G17" s="5">
        <f>1.80143468501864-Wohngeld!E17</f>
        <v>1.3653554245512169</v>
      </c>
      <c r="H17" s="5">
        <v>0.72010348547675418</v>
      </c>
      <c r="I17" s="5"/>
      <c r="J17" s="5"/>
      <c r="K17" s="5"/>
      <c r="L17" s="5">
        <f t="shared" si="4"/>
        <v>0.47810903810658395</v>
      </c>
      <c r="M17" s="5">
        <v>0.47810903810658395</v>
      </c>
      <c r="N17" s="5"/>
    </row>
    <row r="18" spans="2:14" x14ac:dyDescent="0.4">
      <c r="B18" s="1">
        <v>1979</v>
      </c>
      <c r="C18" s="4">
        <f t="shared" si="0"/>
        <v>3.391190287499426</v>
      </c>
      <c r="D18" s="4">
        <f t="shared" si="1"/>
        <v>2.4672347289897396</v>
      </c>
      <c r="E18" s="4">
        <f t="shared" si="2"/>
        <v>0.92395555850968636</v>
      </c>
      <c r="F18" s="5">
        <f t="shared" si="5"/>
        <v>2.8987650767193478</v>
      </c>
      <c r="G18" s="5">
        <f>2.423063354177-Wohngeld!E18</f>
        <v>1.9748095182096614</v>
      </c>
      <c r="H18" s="5">
        <v>0.92395555850968636</v>
      </c>
      <c r="I18" s="5"/>
      <c r="J18" s="5"/>
      <c r="K18" s="5"/>
      <c r="L18" s="5">
        <f t="shared" si="4"/>
        <v>0.492425210780078</v>
      </c>
      <c r="M18" s="5">
        <v>0.492425210780078</v>
      </c>
      <c r="N18" s="5"/>
    </row>
    <row r="19" spans="2:14" x14ac:dyDescent="0.4">
      <c r="B19" s="1">
        <v>1980</v>
      </c>
      <c r="C19" s="4">
        <f t="shared" si="0"/>
        <v>3.561247705577681</v>
      </c>
      <c r="D19" s="4">
        <f t="shared" si="1"/>
        <v>2.4971470424321112</v>
      </c>
      <c r="E19" s="4">
        <f t="shared" si="2"/>
        <v>1.0641006631455698</v>
      </c>
      <c r="F19" s="5">
        <f t="shared" si="5"/>
        <v>3.0567560064013723</v>
      </c>
      <c r="G19" s="5">
        <f>2.455121355128-Wohngeld!E19</f>
        <v>1.9926553432558025</v>
      </c>
      <c r="H19" s="5">
        <v>1.0641006631455698</v>
      </c>
      <c r="I19" s="5"/>
      <c r="J19" s="5"/>
      <c r="K19" s="5"/>
      <c r="L19" s="5">
        <f t="shared" si="4"/>
        <v>0.50449169917630876</v>
      </c>
      <c r="M19" s="5">
        <v>0.50449169917630876</v>
      </c>
      <c r="N19" s="5"/>
    </row>
    <row r="20" spans="2:14" x14ac:dyDescent="0.4">
      <c r="B20" s="1">
        <v>1981</v>
      </c>
      <c r="C20" s="4">
        <f t="shared" si="0"/>
        <v>2.5463117211874247</v>
      </c>
      <c r="D20" s="4">
        <f t="shared" si="1"/>
        <v>1.9384182176774059</v>
      </c>
      <c r="E20" s="4">
        <f t="shared" si="2"/>
        <v>0.60789350351001892</v>
      </c>
      <c r="F20" s="5"/>
      <c r="G20" s="5"/>
      <c r="H20" s="5"/>
      <c r="I20" s="5">
        <f>J20+K20</f>
        <v>2.0434561560309437</v>
      </c>
      <c r="J20" s="5">
        <v>1.4355626525209249</v>
      </c>
      <c r="K20" s="5">
        <v>0.60789350351001892</v>
      </c>
      <c r="L20" s="5">
        <f t="shared" si="4"/>
        <v>0.50285556515648089</v>
      </c>
      <c r="M20" s="5">
        <v>0.50285556515648089</v>
      </c>
      <c r="N20" s="5"/>
    </row>
    <row r="21" spans="2:14" x14ac:dyDescent="0.4">
      <c r="B21" s="1">
        <v>1982</v>
      </c>
      <c r="C21" s="4">
        <f t="shared" si="0"/>
        <v>2.3786910072296674</v>
      </c>
      <c r="D21" s="4">
        <f t="shared" si="1"/>
        <v>1.7173676456747264</v>
      </c>
      <c r="E21" s="4">
        <f t="shared" si="2"/>
        <v>0.66132336155494087</v>
      </c>
      <c r="F21" s="5"/>
      <c r="G21" s="5"/>
      <c r="H21" s="5"/>
      <c r="I21" s="5">
        <f>J21+K21</f>
        <v>1.8824311073406177</v>
      </c>
      <c r="J21" s="5">
        <v>1.2211077457856767</v>
      </c>
      <c r="K21" s="5">
        <v>0.66132336155494087</v>
      </c>
      <c r="L21" s="5">
        <f t="shared" si="4"/>
        <v>0.49625989988904967</v>
      </c>
      <c r="M21" s="5">
        <v>0.49625989988904967</v>
      </c>
      <c r="N21" s="5"/>
    </row>
    <row r="22" spans="2:14" x14ac:dyDescent="0.4">
      <c r="B22" s="1">
        <v>1983</v>
      </c>
      <c r="C22" s="4">
        <f t="shared" si="0"/>
        <v>2.6195177491371946</v>
      </c>
      <c r="D22" s="4">
        <f t="shared" si="1"/>
        <v>1.9005737842118178</v>
      </c>
      <c r="E22" s="4">
        <f t="shared" si="2"/>
        <v>0.71894396492537693</v>
      </c>
      <c r="F22" s="5"/>
      <c r="G22" s="5"/>
      <c r="H22" s="5"/>
      <c r="I22" s="5">
        <f>J22+K22</f>
        <v>2.3446472338061075</v>
      </c>
      <c r="J22" s="5">
        <v>1.6257032688807307</v>
      </c>
      <c r="K22" s="5">
        <v>0.71894396492537693</v>
      </c>
      <c r="L22" s="5">
        <f t="shared" si="4"/>
        <v>0.27487051533108703</v>
      </c>
      <c r="M22" s="5">
        <v>0.27487051533108703</v>
      </c>
      <c r="N22" s="5"/>
    </row>
    <row r="23" spans="2:14" x14ac:dyDescent="0.4">
      <c r="B23" s="1">
        <v>1984</v>
      </c>
      <c r="C23" s="4">
        <f t="shared" si="0"/>
        <v>2.4183202088525073</v>
      </c>
      <c r="D23" s="4">
        <f t="shared" si="1"/>
        <v>1.7708691298476862</v>
      </c>
      <c r="E23" s="4">
        <f t="shared" si="2"/>
        <v>0.64745107900482157</v>
      </c>
      <c r="F23" s="5"/>
      <c r="G23" s="5"/>
      <c r="H23" s="5"/>
      <c r="I23" s="5">
        <f>J23+K23</f>
        <v>2.1786777041358398</v>
      </c>
      <c r="J23" s="5">
        <v>1.5312266251310185</v>
      </c>
      <c r="K23" s="5">
        <v>0.64745107900482157</v>
      </c>
      <c r="L23" s="5">
        <f t="shared" si="4"/>
        <v>0.23964250471666762</v>
      </c>
      <c r="M23" s="5">
        <v>0.23964250471666762</v>
      </c>
      <c r="N23" s="5"/>
    </row>
    <row r="24" spans="2:14" x14ac:dyDescent="0.4">
      <c r="B24" s="1">
        <v>1985</v>
      </c>
      <c r="C24" s="4">
        <f t="shared" si="0"/>
        <v>1.9209245604168053</v>
      </c>
      <c r="D24" s="4">
        <f t="shared" si="1"/>
        <v>1.3083660908667933</v>
      </c>
      <c r="E24" s="4">
        <f t="shared" si="2"/>
        <v>0.61255846955001203</v>
      </c>
      <c r="F24" s="5"/>
      <c r="G24" s="5"/>
      <c r="H24" s="5"/>
      <c r="I24" s="5">
        <f>J24+K24</f>
        <v>1.9209245604168053</v>
      </c>
      <c r="J24" s="5">
        <v>1.3083660908667933</v>
      </c>
      <c r="K24" s="5">
        <v>0.61255846955001203</v>
      </c>
      <c r="L24" s="5"/>
      <c r="M24" s="5"/>
      <c r="N24" s="5"/>
    </row>
    <row r="25" spans="2:14" x14ac:dyDescent="0.4">
      <c r="B25" s="1">
        <v>1986</v>
      </c>
      <c r="C25" s="4">
        <f t="shared" si="0"/>
        <v>2.3811650296804912</v>
      </c>
      <c r="D25" s="4">
        <f t="shared" si="1"/>
        <v>1.3708522724367631</v>
      </c>
      <c r="E25" s="4">
        <f t="shared" si="2"/>
        <v>1.0103127572437278</v>
      </c>
      <c r="F25" s="5">
        <f t="shared" si="5"/>
        <v>2.3811650296804912</v>
      </c>
      <c r="G25" s="5">
        <f>2.22514226696594-Wohngeld!E25</f>
        <v>1.3708522724367631</v>
      </c>
      <c r="H25" s="5">
        <v>1.0103127572437278</v>
      </c>
      <c r="I25" s="5"/>
      <c r="J25" s="5"/>
      <c r="K25" s="5"/>
      <c r="L25" s="5"/>
      <c r="M25" s="5"/>
      <c r="N25" s="5"/>
    </row>
    <row r="26" spans="2:14" x14ac:dyDescent="0.4">
      <c r="B26" s="1">
        <v>1987</v>
      </c>
      <c r="C26" s="4">
        <f t="shared" si="0"/>
        <v>2.3856879176615555</v>
      </c>
      <c r="D26" s="4">
        <f t="shared" si="1"/>
        <v>1.4387753536861589</v>
      </c>
      <c r="E26" s="4">
        <f t="shared" si="2"/>
        <v>0.94691256397539669</v>
      </c>
      <c r="F26" s="5">
        <f t="shared" si="5"/>
        <v>2.3856879176615555</v>
      </c>
      <c r="G26" s="5">
        <v>1.4387753536861589</v>
      </c>
      <c r="H26" s="5">
        <v>0.94691256397539669</v>
      </c>
      <c r="I26" s="5"/>
      <c r="J26" s="5"/>
      <c r="K26" s="5"/>
      <c r="L26" s="5"/>
      <c r="M26" s="5"/>
      <c r="N26" s="5"/>
    </row>
    <row r="27" spans="2:14" x14ac:dyDescent="0.4">
      <c r="B27" s="1">
        <v>1988</v>
      </c>
      <c r="C27" s="4">
        <f t="shared" si="0"/>
        <v>2.0221593901310442</v>
      </c>
      <c r="D27" s="4">
        <f t="shared" si="1"/>
        <v>1.0629758210069384</v>
      </c>
      <c r="E27" s="4">
        <f t="shared" si="2"/>
        <v>0.95918356912410585</v>
      </c>
      <c r="F27" s="5">
        <f t="shared" si="5"/>
        <v>2.0221593901310442</v>
      </c>
      <c r="G27" s="5">
        <v>1.0629758210069384</v>
      </c>
      <c r="H27" s="5">
        <v>0.95918356912410585</v>
      </c>
      <c r="I27" s="5"/>
      <c r="J27" s="5"/>
      <c r="K27" s="5"/>
      <c r="L27" s="5"/>
      <c r="M27" s="5"/>
      <c r="N27" s="5"/>
    </row>
    <row r="28" spans="2:14" x14ac:dyDescent="0.4">
      <c r="B28" s="1">
        <v>1989</v>
      </c>
      <c r="C28" s="4">
        <f t="shared" si="0"/>
        <v>2.1356661877566046</v>
      </c>
      <c r="D28" s="4">
        <f t="shared" si="1"/>
        <v>1.3012378376443761</v>
      </c>
      <c r="E28" s="4">
        <f t="shared" si="2"/>
        <v>0.83442835011222849</v>
      </c>
      <c r="F28" s="5">
        <f t="shared" si="5"/>
        <v>2.1356661877566046</v>
      </c>
      <c r="G28" s="5">
        <v>1.3012378376443761</v>
      </c>
      <c r="H28" s="5">
        <v>0.83442835011222849</v>
      </c>
      <c r="I28" s="5"/>
      <c r="J28" s="5"/>
      <c r="K28" s="5"/>
      <c r="L28" s="5"/>
      <c r="M28" s="5"/>
      <c r="N28" s="5"/>
    </row>
    <row r="29" spans="2:14" x14ac:dyDescent="0.4">
      <c r="B29" s="1">
        <v>1990</v>
      </c>
      <c r="C29" s="4">
        <f t="shared" si="0"/>
        <v>2.7226292673698635</v>
      </c>
      <c r="D29" s="4">
        <f t="shared" si="1"/>
        <v>1.90507354933711</v>
      </c>
      <c r="E29" s="4">
        <f t="shared" si="2"/>
        <v>0.8175557180327534</v>
      </c>
      <c r="F29" s="5">
        <f t="shared" si="5"/>
        <v>2.7226292673698635</v>
      </c>
      <c r="G29" s="5">
        <v>1.90507354933711</v>
      </c>
      <c r="H29" s="5">
        <v>0.8175557180327534</v>
      </c>
      <c r="I29" s="5"/>
      <c r="J29" s="5"/>
      <c r="K29" s="5"/>
      <c r="L29" s="5"/>
      <c r="M29" s="5"/>
      <c r="N29" s="5"/>
    </row>
    <row r="30" spans="2:14" x14ac:dyDescent="0.4">
      <c r="B30" s="1">
        <v>1991</v>
      </c>
      <c r="C30" s="4">
        <f t="shared" si="0"/>
        <v>3.4476411549061021</v>
      </c>
      <c r="D30" s="4">
        <f t="shared" si="1"/>
        <v>2.3621684911265302</v>
      </c>
      <c r="E30" s="4">
        <f t="shared" si="2"/>
        <v>1.0854726637795717</v>
      </c>
      <c r="F30" s="5">
        <f t="shared" si="5"/>
        <v>3.4476411549061021</v>
      </c>
      <c r="G30" s="5">
        <v>2.3621684911265302</v>
      </c>
      <c r="H30" s="5">
        <v>1.0854726637795717</v>
      </c>
      <c r="I30" s="5"/>
      <c r="J30" s="5"/>
      <c r="K30" s="5"/>
      <c r="L30" s="5"/>
      <c r="M30" s="5"/>
      <c r="N30" s="5"/>
    </row>
    <row r="31" spans="2:14" x14ac:dyDescent="0.4">
      <c r="B31" s="1">
        <v>1992</v>
      </c>
      <c r="C31" s="4">
        <f t="shared" si="0"/>
        <v>3.937458777092079</v>
      </c>
      <c r="D31" s="4">
        <f t="shared" si="1"/>
        <v>2.7410357750929277</v>
      </c>
      <c r="E31" s="4">
        <f t="shared" si="2"/>
        <v>1.1964230019991513</v>
      </c>
      <c r="F31" s="5">
        <f t="shared" si="5"/>
        <v>3.937458777092079</v>
      </c>
      <c r="G31" s="5">
        <v>2.7410357750929277</v>
      </c>
      <c r="H31" s="5">
        <v>1.1964230019991513</v>
      </c>
      <c r="I31" s="5"/>
      <c r="J31" s="5"/>
      <c r="K31" s="5"/>
      <c r="L31" s="5"/>
      <c r="M31" s="5"/>
      <c r="N31" s="5"/>
    </row>
    <row r="32" spans="2:14" x14ac:dyDescent="0.4">
      <c r="B32" s="1">
        <v>1993</v>
      </c>
      <c r="C32" s="4">
        <f t="shared" si="0"/>
        <v>3.8403133196647969</v>
      </c>
      <c r="D32" s="4">
        <f t="shared" si="1"/>
        <v>2.2897184315610253</v>
      </c>
      <c r="E32" s="4">
        <f t="shared" si="2"/>
        <v>1.5505948881037719</v>
      </c>
      <c r="F32" s="5">
        <f t="shared" si="5"/>
        <v>3.8403133196647969</v>
      </c>
      <c r="G32" s="5">
        <v>2.2897184315610253</v>
      </c>
      <c r="H32" s="5">
        <v>1.5505948881037719</v>
      </c>
      <c r="I32" s="5"/>
      <c r="J32" s="5"/>
      <c r="K32" s="5"/>
      <c r="L32" s="5"/>
      <c r="M32" s="5"/>
      <c r="N32" s="5"/>
    </row>
    <row r="33" spans="2:14" x14ac:dyDescent="0.4">
      <c r="B33" s="1">
        <v>1994</v>
      </c>
      <c r="C33" s="4">
        <f t="shared" si="0"/>
        <v>4.4894494920315164</v>
      </c>
      <c r="D33" s="4">
        <f t="shared" si="1"/>
        <v>2.9112959715312683</v>
      </c>
      <c r="E33" s="4">
        <f t="shared" si="2"/>
        <v>1.5781535205002479</v>
      </c>
      <c r="F33" s="5">
        <f t="shared" si="5"/>
        <v>4.4894494920315164</v>
      </c>
      <c r="G33" s="5">
        <v>2.9112959715312683</v>
      </c>
      <c r="H33" s="5">
        <v>1.5781535205002479</v>
      </c>
      <c r="I33" s="5"/>
      <c r="J33" s="5"/>
      <c r="K33" s="5"/>
      <c r="L33" s="5"/>
      <c r="M33" s="5"/>
      <c r="N33" s="5"/>
    </row>
    <row r="34" spans="2:14" x14ac:dyDescent="0.4">
      <c r="B34" s="1">
        <v>1995</v>
      </c>
      <c r="C34" s="4">
        <f t="shared" si="0"/>
        <v>4.391383709218081</v>
      </c>
      <c r="D34" s="4">
        <f t="shared" si="1"/>
        <v>2.9062853110955453</v>
      </c>
      <c r="E34" s="4">
        <f t="shared" si="2"/>
        <v>1.4850983981225361</v>
      </c>
      <c r="F34" s="5">
        <f t="shared" si="5"/>
        <v>4.391383709218081</v>
      </c>
      <c r="G34" s="5">
        <v>2.9062853110955453</v>
      </c>
      <c r="H34" s="5">
        <v>1.4850983981225361</v>
      </c>
      <c r="I34" s="5"/>
      <c r="J34" s="5"/>
      <c r="K34" s="5"/>
      <c r="L34" s="5"/>
      <c r="M34" s="5"/>
      <c r="N34" s="5"/>
    </row>
    <row r="35" spans="2:14" x14ac:dyDescent="0.4">
      <c r="B35" s="1">
        <v>1996</v>
      </c>
      <c r="C35" s="4">
        <f t="shared" si="0"/>
        <v>4.3345280520290626</v>
      </c>
      <c r="D35" s="4">
        <f t="shared" si="1"/>
        <v>2.8790334538277871</v>
      </c>
      <c r="E35" s="4">
        <f t="shared" si="2"/>
        <v>1.4554945982012752</v>
      </c>
      <c r="F35" s="5">
        <f t="shared" si="5"/>
        <v>4.3345280520290626</v>
      </c>
      <c r="G35" s="5">
        <v>2.8790334538277871</v>
      </c>
      <c r="H35" s="5">
        <v>1.4554945982012752</v>
      </c>
      <c r="I35" s="5"/>
      <c r="J35" s="5"/>
      <c r="K35" s="5"/>
      <c r="L35" s="5"/>
      <c r="M35" s="5"/>
      <c r="N35" s="5"/>
    </row>
    <row r="36" spans="2:14" x14ac:dyDescent="0.4">
      <c r="B36" s="1">
        <v>1997</v>
      </c>
      <c r="C36" s="4">
        <f t="shared" ref="C36:C65" si="6">F36+I36+L36</f>
        <v>4.1593083243431179</v>
      </c>
      <c r="D36" s="4">
        <f t="shared" ref="D36:D65" si="7">G36+J36+M36</f>
        <v>2.8506567544213968</v>
      </c>
      <c r="E36" s="4">
        <f t="shared" ref="E36:E65" si="8">H36+K36+N36</f>
        <v>1.3086515699217212</v>
      </c>
      <c r="F36" s="5">
        <f t="shared" si="5"/>
        <v>4.1593083243431179</v>
      </c>
      <c r="G36" s="5">
        <v>2.8506567544213968</v>
      </c>
      <c r="H36" s="5">
        <v>1.3086515699217212</v>
      </c>
      <c r="I36" s="5"/>
      <c r="J36" s="5"/>
      <c r="K36" s="5"/>
      <c r="L36" s="5"/>
      <c r="M36" s="5"/>
      <c r="N36" s="5"/>
    </row>
    <row r="37" spans="2:14" x14ac:dyDescent="0.4">
      <c r="B37" s="1">
        <v>1998</v>
      </c>
      <c r="C37" s="4">
        <f t="shared" si="6"/>
        <v>3.7667895471487816</v>
      </c>
      <c r="D37" s="4">
        <f t="shared" si="7"/>
        <v>2.6377036859031722</v>
      </c>
      <c r="E37" s="4">
        <f t="shared" si="8"/>
        <v>1.1290858612456092</v>
      </c>
      <c r="F37" s="5">
        <f t="shared" si="5"/>
        <v>3.7667895471487816</v>
      </c>
      <c r="G37" s="5">
        <v>2.6377036859031722</v>
      </c>
      <c r="H37" s="5">
        <v>1.1290858612456092</v>
      </c>
      <c r="I37" s="5"/>
      <c r="J37" s="5"/>
      <c r="K37" s="5"/>
      <c r="L37" s="5"/>
      <c r="M37" s="5"/>
      <c r="N37" s="5"/>
    </row>
    <row r="38" spans="2:14" x14ac:dyDescent="0.4">
      <c r="B38" s="1">
        <v>1999</v>
      </c>
      <c r="C38" s="4">
        <f t="shared" si="6"/>
        <v>3.3567999999999998</v>
      </c>
      <c r="D38" s="4">
        <f t="shared" si="7"/>
        <v>2.5650999999999997</v>
      </c>
      <c r="E38" s="4">
        <f t="shared" si="8"/>
        <v>0.79169999999999996</v>
      </c>
      <c r="F38" s="5">
        <f t="shared" si="5"/>
        <v>3.3567999999999998</v>
      </c>
      <c r="G38" s="5">
        <v>2.5650999999999997</v>
      </c>
      <c r="H38" s="5">
        <v>0.79169999999999996</v>
      </c>
      <c r="I38" s="5"/>
      <c r="J38" s="5"/>
      <c r="K38" s="5"/>
      <c r="L38" s="5"/>
      <c r="M38" s="5"/>
      <c r="N38" s="5"/>
    </row>
    <row r="39" spans="2:14" x14ac:dyDescent="0.4">
      <c r="B39" s="1">
        <v>2000</v>
      </c>
      <c r="C39" s="4">
        <f t="shared" si="6"/>
        <v>3.3607</v>
      </c>
      <c r="D39" s="4">
        <f t="shared" si="7"/>
        <v>2.6244000000000001</v>
      </c>
      <c r="E39" s="4">
        <f t="shared" si="8"/>
        <v>0.73629999999999995</v>
      </c>
      <c r="F39" s="5">
        <f t="shared" si="5"/>
        <v>3.3607</v>
      </c>
      <c r="G39" s="5">
        <v>2.6244000000000001</v>
      </c>
      <c r="H39" s="5">
        <v>0.73629999999999995</v>
      </c>
      <c r="I39" s="5"/>
      <c r="J39" s="5"/>
      <c r="K39" s="5"/>
      <c r="L39" s="5"/>
      <c r="M39" s="5"/>
      <c r="N39" s="5"/>
    </row>
    <row r="40" spans="2:14" x14ac:dyDescent="0.4">
      <c r="B40" s="1">
        <v>2001</v>
      </c>
      <c r="C40" s="4">
        <f t="shared" si="6"/>
        <v>2.9157999999999999</v>
      </c>
      <c r="D40" s="4">
        <f t="shared" si="7"/>
        <v>2.2183000000000002</v>
      </c>
      <c r="E40" s="4">
        <f t="shared" si="8"/>
        <v>0.69750000000000001</v>
      </c>
      <c r="F40" s="5">
        <f t="shared" si="5"/>
        <v>2.9157999999999999</v>
      </c>
      <c r="G40" s="5">
        <v>2.2183000000000002</v>
      </c>
      <c r="H40" s="5">
        <v>0.69750000000000001</v>
      </c>
      <c r="I40" s="5"/>
      <c r="J40" s="5"/>
      <c r="K40" s="5"/>
      <c r="L40" s="5"/>
      <c r="M40" s="5"/>
      <c r="N40" s="5"/>
    </row>
    <row r="41" spans="2:14" x14ac:dyDescent="0.4">
      <c r="B41" s="1">
        <v>2002</v>
      </c>
      <c r="C41" s="4">
        <f t="shared" si="6"/>
        <v>2.7505000000000002</v>
      </c>
      <c r="D41" s="4">
        <f t="shared" si="7"/>
        <v>2.0670000000000002</v>
      </c>
      <c r="E41" s="4">
        <f t="shared" si="8"/>
        <v>0.6835</v>
      </c>
      <c r="F41" s="5">
        <f t="shared" si="5"/>
        <v>2.7505000000000002</v>
      </c>
      <c r="G41" s="5">
        <v>2.0670000000000002</v>
      </c>
      <c r="H41" s="5">
        <v>0.6835</v>
      </c>
      <c r="I41" s="5"/>
      <c r="J41" s="5"/>
      <c r="K41" s="5"/>
      <c r="L41" s="5"/>
      <c r="M41" s="5"/>
      <c r="N41" s="5"/>
    </row>
    <row r="42" spans="2:14" x14ac:dyDescent="0.4">
      <c r="B42" s="1">
        <v>2003</v>
      </c>
      <c r="C42" s="4">
        <f t="shared" si="6"/>
        <v>2.4470000000000001</v>
      </c>
      <c r="D42" s="4">
        <f t="shared" si="7"/>
        <v>1.9424000000000001</v>
      </c>
      <c r="E42" s="4">
        <f t="shared" si="8"/>
        <v>0.50460000000000005</v>
      </c>
      <c r="F42" s="5">
        <f t="shared" ref="F42:F63" si="9">G42+H42</f>
        <v>2.4470000000000001</v>
      </c>
      <c r="G42" s="5">
        <v>1.9424000000000001</v>
      </c>
      <c r="H42" s="5">
        <v>0.50460000000000005</v>
      </c>
      <c r="I42" s="5"/>
      <c r="J42" s="5"/>
      <c r="K42" s="5"/>
      <c r="L42" s="5"/>
      <c r="M42" s="5"/>
      <c r="N42" s="5"/>
    </row>
    <row r="43" spans="2:14" x14ac:dyDescent="0.4">
      <c r="B43" s="1">
        <v>2004</v>
      </c>
      <c r="C43" s="4">
        <f t="shared" si="6"/>
        <v>2.0190999999999999</v>
      </c>
      <c r="D43" s="4">
        <f t="shared" si="7"/>
        <v>1.5991</v>
      </c>
      <c r="E43" s="4">
        <f t="shared" si="8"/>
        <v>0.42</v>
      </c>
      <c r="F43" s="5">
        <f t="shared" si="9"/>
        <v>2.0190999999999999</v>
      </c>
      <c r="G43" s="5">
        <v>1.5991</v>
      </c>
      <c r="H43" s="5">
        <v>0.42</v>
      </c>
      <c r="I43" s="5"/>
      <c r="J43" s="5"/>
      <c r="K43" s="5"/>
      <c r="L43" s="5"/>
      <c r="M43" s="5"/>
      <c r="N43" s="5"/>
    </row>
    <row r="44" spans="2:14" x14ac:dyDescent="0.4">
      <c r="B44" s="1">
        <v>2005</v>
      </c>
      <c r="C44" s="4">
        <f t="shared" si="6"/>
        <v>1.619</v>
      </c>
      <c r="D44" s="4">
        <f t="shared" si="7"/>
        <v>1.2627999999999999</v>
      </c>
      <c r="E44" s="4">
        <f t="shared" si="8"/>
        <v>0.35620000000000002</v>
      </c>
      <c r="F44" s="5">
        <f t="shared" si="9"/>
        <v>1.619</v>
      </c>
      <c r="G44" s="5">
        <v>1.2627999999999999</v>
      </c>
      <c r="H44" s="5">
        <v>0.35620000000000002</v>
      </c>
      <c r="I44" s="5"/>
      <c r="J44" s="5"/>
      <c r="K44" s="5"/>
      <c r="L44" s="5"/>
      <c r="M44" s="5"/>
      <c r="N44" s="5"/>
    </row>
    <row r="45" spans="2:14" x14ac:dyDescent="0.4">
      <c r="B45" s="1">
        <v>2006</v>
      </c>
      <c r="C45" s="4">
        <f t="shared" si="6"/>
        <v>1.4108000000000001</v>
      </c>
      <c r="D45" s="4">
        <f t="shared" si="7"/>
        <v>1.0582</v>
      </c>
      <c r="E45" s="4">
        <f t="shared" si="8"/>
        <v>0.35260000000000002</v>
      </c>
      <c r="F45" s="5">
        <f t="shared" si="9"/>
        <v>1.4108000000000001</v>
      </c>
      <c r="G45" s="5">
        <v>1.0582</v>
      </c>
      <c r="H45" s="5">
        <v>0.35260000000000002</v>
      </c>
      <c r="I45" s="5"/>
      <c r="J45" s="5"/>
      <c r="K45" s="5"/>
      <c r="L45" s="5"/>
      <c r="M45" s="5"/>
      <c r="N45" s="5"/>
    </row>
    <row r="46" spans="2:14" x14ac:dyDescent="0.4">
      <c r="B46" s="1">
        <v>2007</v>
      </c>
      <c r="C46" s="4">
        <f t="shared" si="6"/>
        <v>1.1138999999999999</v>
      </c>
      <c r="D46" s="4">
        <f t="shared" si="7"/>
        <v>0.83099999999999996</v>
      </c>
      <c r="E46" s="4">
        <f t="shared" si="8"/>
        <v>0.28289999999999998</v>
      </c>
      <c r="F46" s="5">
        <f t="shared" si="9"/>
        <v>1.1138999999999999</v>
      </c>
      <c r="G46" s="5">
        <v>0.83099999999999996</v>
      </c>
      <c r="H46" s="5">
        <v>0.28289999999999998</v>
      </c>
      <c r="I46" s="5"/>
      <c r="J46" s="5"/>
      <c r="K46" s="5"/>
      <c r="L46" s="5"/>
      <c r="M46" s="5"/>
      <c r="N46" s="5"/>
    </row>
    <row r="47" spans="2:14" x14ac:dyDescent="0.4">
      <c r="B47" s="1">
        <v>2008</v>
      </c>
      <c r="C47" s="4">
        <f t="shared" si="6"/>
        <v>1.0033000000000001</v>
      </c>
      <c r="D47" s="4">
        <f t="shared" si="7"/>
        <v>0.7672000000000001</v>
      </c>
      <c r="E47" s="4">
        <f t="shared" si="8"/>
        <v>0.2361</v>
      </c>
      <c r="F47" s="5">
        <f t="shared" si="9"/>
        <v>1.0033000000000001</v>
      </c>
      <c r="G47" s="5">
        <v>0.7672000000000001</v>
      </c>
      <c r="H47" s="5">
        <v>0.2361</v>
      </c>
      <c r="I47" s="5"/>
      <c r="J47" s="5"/>
      <c r="K47" s="5"/>
      <c r="L47" s="5"/>
      <c r="M47" s="5"/>
      <c r="N47" s="5"/>
    </row>
    <row r="48" spans="2:14" x14ac:dyDescent="0.4">
      <c r="B48" s="1">
        <v>2009</v>
      </c>
      <c r="C48" s="4">
        <f t="shared" si="6"/>
        <v>0.83350000000000013</v>
      </c>
      <c r="D48" s="4">
        <f t="shared" si="7"/>
        <v>0.55970000000000009</v>
      </c>
      <c r="E48" s="4">
        <f t="shared" si="8"/>
        <v>0.27379999999999999</v>
      </c>
      <c r="F48" s="5">
        <f t="shared" si="9"/>
        <v>0.83350000000000013</v>
      </c>
      <c r="G48" s="5">
        <v>0.55970000000000009</v>
      </c>
      <c r="H48" s="5">
        <v>0.27379999999999999</v>
      </c>
      <c r="I48" s="5"/>
      <c r="J48" s="5"/>
      <c r="K48" s="5"/>
      <c r="L48" s="5"/>
      <c r="M48" s="5"/>
      <c r="N48" s="5"/>
    </row>
    <row r="49" spans="2:14" x14ac:dyDescent="0.4">
      <c r="B49" s="1">
        <v>2010</v>
      </c>
      <c r="C49" s="4">
        <f t="shared" si="6"/>
        <v>0.71479999999999999</v>
      </c>
      <c r="D49" s="4">
        <f t="shared" si="7"/>
        <v>0.45400000000000001</v>
      </c>
      <c r="E49" s="4">
        <f t="shared" si="8"/>
        <v>0.26079999999999998</v>
      </c>
      <c r="F49" s="5">
        <f t="shared" si="9"/>
        <v>0.71479999999999999</v>
      </c>
      <c r="G49" s="5">
        <v>0.45400000000000001</v>
      </c>
      <c r="H49" s="5">
        <v>0.26079999999999998</v>
      </c>
      <c r="I49" s="5"/>
      <c r="J49" s="5"/>
      <c r="K49" s="5"/>
      <c r="L49" s="5"/>
      <c r="M49" s="5"/>
      <c r="N49" s="5"/>
    </row>
    <row r="50" spans="2:14" x14ac:dyDescent="0.4">
      <c r="B50" s="1">
        <v>2011</v>
      </c>
      <c r="C50" s="4">
        <f t="shared" si="6"/>
        <v>0.70080000000000009</v>
      </c>
      <c r="D50" s="4">
        <f t="shared" si="7"/>
        <v>0.56030000000000002</v>
      </c>
      <c r="E50" s="4">
        <f t="shared" si="8"/>
        <v>0.14050000000000001</v>
      </c>
      <c r="F50" s="5">
        <f t="shared" si="9"/>
        <v>0.70080000000000009</v>
      </c>
      <c r="G50" s="5">
        <v>0.56030000000000002</v>
      </c>
      <c r="H50" s="5">
        <v>0.14050000000000001</v>
      </c>
      <c r="I50" s="5"/>
      <c r="J50" s="5"/>
      <c r="K50" s="5"/>
      <c r="L50" s="5"/>
      <c r="M50" s="5"/>
      <c r="N50" s="5"/>
    </row>
    <row r="51" spans="2:14" x14ac:dyDescent="0.4">
      <c r="B51" s="1">
        <v>2012</v>
      </c>
      <c r="C51" s="4">
        <f t="shared" si="6"/>
        <v>0.55089999999999995</v>
      </c>
      <c r="D51" s="4">
        <f t="shared" si="7"/>
        <v>0.44419999999999993</v>
      </c>
      <c r="E51" s="4">
        <f t="shared" si="8"/>
        <v>0.1067</v>
      </c>
      <c r="F51" s="5">
        <f t="shared" si="9"/>
        <v>0.55089999999999995</v>
      </c>
      <c r="G51" s="5">
        <v>0.44419999999999993</v>
      </c>
      <c r="H51" s="5">
        <v>0.1067</v>
      </c>
      <c r="I51" s="5"/>
      <c r="J51" s="5"/>
      <c r="K51" s="5"/>
      <c r="L51" s="5"/>
      <c r="M51" s="5"/>
      <c r="N51" s="5"/>
    </row>
    <row r="52" spans="2:14" x14ac:dyDescent="0.4">
      <c r="B52" s="1">
        <v>2013</v>
      </c>
      <c r="C52" s="4">
        <f t="shared" si="6"/>
        <v>0.99990000000000001</v>
      </c>
      <c r="D52" s="4">
        <f t="shared" si="7"/>
        <v>0.8488</v>
      </c>
      <c r="E52" s="4">
        <f t="shared" si="8"/>
        <v>0.15110000000000001</v>
      </c>
      <c r="F52" s="5">
        <f t="shared" si="9"/>
        <v>0.99990000000000001</v>
      </c>
      <c r="G52" s="5">
        <v>0.8488</v>
      </c>
      <c r="H52" s="5">
        <v>0.15110000000000001</v>
      </c>
      <c r="I52" s="5"/>
      <c r="J52" s="5"/>
      <c r="K52" s="5"/>
      <c r="L52" s="5"/>
      <c r="M52" s="5"/>
      <c r="N52" s="5"/>
    </row>
    <row r="53" spans="2:14" x14ac:dyDescent="0.4">
      <c r="B53" s="1">
        <v>2014</v>
      </c>
      <c r="C53" s="4">
        <f t="shared" si="6"/>
        <v>0.99009999999999998</v>
      </c>
      <c r="D53" s="4">
        <f t="shared" si="7"/>
        <v>0.91120000000000001</v>
      </c>
      <c r="E53" s="4">
        <f t="shared" si="8"/>
        <v>7.8899999999999998E-2</v>
      </c>
      <c r="F53" s="5">
        <f t="shared" si="9"/>
        <v>0.99009999999999998</v>
      </c>
      <c r="G53" s="5">
        <v>0.91120000000000001</v>
      </c>
      <c r="H53" s="5">
        <v>7.8899999999999998E-2</v>
      </c>
      <c r="I53" s="5"/>
      <c r="J53" s="5"/>
      <c r="K53" s="5"/>
      <c r="L53" s="5"/>
      <c r="M53" s="5"/>
      <c r="N53" s="5"/>
    </row>
    <row r="54" spans="2:14" x14ac:dyDescent="0.4">
      <c r="B54" s="1">
        <v>2015</v>
      </c>
      <c r="C54" s="4">
        <f t="shared" si="6"/>
        <v>0.88590000000000002</v>
      </c>
      <c r="D54" s="4">
        <f t="shared" si="7"/>
        <v>0.75970000000000004</v>
      </c>
      <c r="E54" s="4">
        <f t="shared" si="8"/>
        <v>0.12620000000000001</v>
      </c>
      <c r="F54" s="5">
        <f t="shared" si="9"/>
        <v>0.88590000000000002</v>
      </c>
      <c r="G54" s="5">
        <v>0.75970000000000004</v>
      </c>
      <c r="H54" s="5">
        <v>0.12620000000000001</v>
      </c>
      <c r="I54" s="5"/>
      <c r="J54" s="5"/>
      <c r="K54" s="5"/>
      <c r="L54" s="5"/>
      <c r="M54" s="5"/>
      <c r="N54" s="5"/>
    </row>
    <row r="55" spans="2:14" x14ac:dyDescent="0.4">
      <c r="B55" s="1">
        <v>2016</v>
      </c>
      <c r="C55" s="4">
        <f t="shared" si="6"/>
        <v>0.88090000000000002</v>
      </c>
      <c r="D55" s="4">
        <f t="shared" si="7"/>
        <v>0.77110000000000001</v>
      </c>
      <c r="E55" s="4">
        <f t="shared" si="8"/>
        <v>0.10979999999999999</v>
      </c>
      <c r="F55" s="5">
        <f t="shared" si="9"/>
        <v>0.88090000000000002</v>
      </c>
      <c r="G55" s="5">
        <v>0.77110000000000001</v>
      </c>
      <c r="H55" s="5">
        <v>0.10979999999999999</v>
      </c>
      <c r="I55" s="5"/>
      <c r="J55" s="5"/>
      <c r="K55" s="5"/>
      <c r="L55" s="5"/>
      <c r="M55" s="5"/>
      <c r="N55" s="5"/>
    </row>
    <row r="56" spans="2:14" x14ac:dyDescent="0.4">
      <c r="B56" s="1">
        <v>2017</v>
      </c>
      <c r="C56" s="4">
        <f t="shared" si="6"/>
        <v>1.1237999999999999</v>
      </c>
      <c r="D56" s="4">
        <f t="shared" si="7"/>
        <v>0.99759999999999993</v>
      </c>
      <c r="E56" s="4">
        <f t="shared" si="8"/>
        <v>0.12620000000000001</v>
      </c>
      <c r="F56" s="5">
        <f t="shared" si="9"/>
        <v>1.1237999999999999</v>
      </c>
      <c r="G56" s="5">
        <v>0.99759999999999993</v>
      </c>
      <c r="H56" s="5">
        <v>0.12620000000000001</v>
      </c>
      <c r="I56" s="5"/>
      <c r="J56" s="5"/>
      <c r="K56" s="5"/>
      <c r="L56" s="5"/>
      <c r="M56" s="5"/>
      <c r="N56" s="5"/>
    </row>
    <row r="57" spans="2:14" x14ac:dyDescent="0.4">
      <c r="B57" s="1">
        <v>2018</v>
      </c>
      <c r="C57" s="4">
        <f t="shared" si="6"/>
        <v>1.2677</v>
      </c>
      <c r="D57" s="4">
        <f t="shared" si="7"/>
        <v>1.1579000000000002</v>
      </c>
      <c r="E57" s="4">
        <f t="shared" si="8"/>
        <v>0.10979999999999999</v>
      </c>
      <c r="F57" s="5">
        <f t="shared" si="9"/>
        <v>1.2677</v>
      </c>
      <c r="G57" s="5">
        <v>1.1579000000000002</v>
      </c>
      <c r="H57" s="5">
        <v>0.10979999999999999</v>
      </c>
      <c r="I57" s="5"/>
      <c r="J57" s="5"/>
      <c r="K57" s="5"/>
      <c r="L57" s="5"/>
      <c r="M57" s="5"/>
      <c r="N57" s="5"/>
    </row>
    <row r="58" spans="2:14" x14ac:dyDescent="0.4">
      <c r="B58" s="1">
        <v>2019</v>
      </c>
      <c r="C58" s="4">
        <f t="shared" si="6"/>
        <v>1.5900000000000003</v>
      </c>
      <c r="D58" s="4">
        <f t="shared" si="7"/>
        <v>1.2623000000000002</v>
      </c>
      <c r="E58" s="4">
        <f t="shared" si="8"/>
        <v>0.32769999999999999</v>
      </c>
      <c r="F58" s="5">
        <f t="shared" si="9"/>
        <v>1.5900000000000003</v>
      </c>
      <c r="G58" s="5">
        <v>1.2623000000000002</v>
      </c>
      <c r="H58" s="5">
        <v>0.32769999999999999</v>
      </c>
      <c r="I58" s="5"/>
      <c r="J58" s="5"/>
      <c r="K58" s="5"/>
      <c r="L58" s="5"/>
      <c r="M58" s="5"/>
      <c r="N58" s="5"/>
    </row>
    <row r="59" spans="2:14" x14ac:dyDescent="0.4">
      <c r="B59" s="1">
        <v>2020</v>
      </c>
      <c r="C59" s="4">
        <f t="shared" si="6"/>
        <v>1.508</v>
      </c>
      <c r="D59" s="4">
        <f t="shared" si="7"/>
        <v>1.2051000000000001</v>
      </c>
      <c r="E59" s="4">
        <f t="shared" si="8"/>
        <v>0.3029</v>
      </c>
      <c r="F59" s="5">
        <f t="shared" si="9"/>
        <v>1.508</v>
      </c>
      <c r="G59" s="5">
        <v>1.2051000000000001</v>
      </c>
      <c r="H59" s="5">
        <v>0.3029</v>
      </c>
      <c r="I59" s="5"/>
      <c r="J59" s="5"/>
      <c r="K59" s="5"/>
      <c r="L59" s="5"/>
      <c r="M59" s="5"/>
      <c r="N59" s="5"/>
    </row>
    <row r="60" spans="2:14" x14ac:dyDescent="0.4">
      <c r="B60" s="1">
        <v>2021</v>
      </c>
      <c r="C60" s="4">
        <f t="shared" si="6"/>
        <v>1.4590000000000001</v>
      </c>
      <c r="D60" s="4">
        <f t="shared" si="7"/>
        <v>1.1706000000000001</v>
      </c>
      <c r="E60" s="4">
        <f t="shared" si="8"/>
        <v>0.28839999999999999</v>
      </c>
      <c r="F60" s="5">
        <f t="shared" si="9"/>
        <v>1.4590000000000001</v>
      </c>
      <c r="G60" s="5">
        <v>1.1706000000000001</v>
      </c>
      <c r="H60" s="5">
        <v>0.28839999999999999</v>
      </c>
      <c r="I60" s="5"/>
      <c r="J60" s="5"/>
      <c r="K60" s="5"/>
      <c r="L60" s="5"/>
      <c r="M60" s="5"/>
      <c r="N60" s="5"/>
    </row>
    <row r="61" spans="2:14" x14ac:dyDescent="0.4">
      <c r="B61" s="1">
        <v>2022</v>
      </c>
      <c r="C61" s="4">
        <f t="shared" si="6"/>
        <v>1.7073999999999998</v>
      </c>
      <c r="D61" s="4">
        <f t="shared" si="7"/>
        <v>1.3174999999999999</v>
      </c>
      <c r="E61" s="4">
        <f t="shared" si="8"/>
        <v>0.38990000000000002</v>
      </c>
      <c r="F61" s="5">
        <f t="shared" si="9"/>
        <v>1.7073999999999998</v>
      </c>
      <c r="G61" s="5">
        <v>1.3174999999999999</v>
      </c>
      <c r="H61" s="5">
        <v>0.38990000000000002</v>
      </c>
      <c r="I61" s="5"/>
      <c r="J61" s="5"/>
      <c r="K61" s="5"/>
      <c r="L61" s="5"/>
      <c r="M61" s="5"/>
      <c r="N61" s="5"/>
    </row>
    <row r="62" spans="2:14" x14ac:dyDescent="0.4">
      <c r="B62" s="1">
        <v>2023</v>
      </c>
      <c r="C62" s="4">
        <f t="shared" si="6"/>
        <v>1.0795999999999999</v>
      </c>
      <c r="D62" s="4">
        <f t="shared" si="7"/>
        <v>0.65239999999999987</v>
      </c>
      <c r="E62" s="4">
        <f t="shared" si="8"/>
        <v>0.42720000000000002</v>
      </c>
      <c r="F62" s="5">
        <f t="shared" si="9"/>
        <v>1.0795999999999999</v>
      </c>
      <c r="G62" s="5">
        <v>0.65239999999999987</v>
      </c>
      <c r="H62" s="5">
        <v>0.42720000000000002</v>
      </c>
      <c r="I62" s="5"/>
      <c r="J62" s="5"/>
      <c r="K62" s="5"/>
      <c r="L62" s="5"/>
      <c r="M62" s="5"/>
      <c r="N62" s="5"/>
    </row>
    <row r="63" spans="2:14" x14ac:dyDescent="0.4">
      <c r="B63" s="1">
        <v>2024</v>
      </c>
      <c r="C63" s="4">
        <f t="shared" si="6"/>
        <v>1.1341000000000001</v>
      </c>
      <c r="D63" s="4">
        <f t="shared" si="7"/>
        <v>0.71050000000000013</v>
      </c>
      <c r="E63" s="4">
        <f t="shared" si="8"/>
        <v>0.42359999999999998</v>
      </c>
      <c r="F63" s="5">
        <f t="shared" si="9"/>
        <v>1.1341000000000001</v>
      </c>
      <c r="G63" s="5">
        <v>0.71050000000000013</v>
      </c>
      <c r="H63" s="5">
        <v>0.42359999999999998</v>
      </c>
      <c r="I63" s="5"/>
      <c r="J63" s="5"/>
      <c r="K63" s="5"/>
      <c r="L63" s="5"/>
      <c r="M63" s="5"/>
      <c r="N63" s="5"/>
    </row>
    <row r="64" spans="2:14" x14ac:dyDescent="0.4">
      <c r="B64" s="1">
        <v>2025</v>
      </c>
      <c r="C64" s="4">
        <f t="shared" si="6"/>
        <v>2.5903048399999999</v>
      </c>
      <c r="D64" s="4">
        <f t="shared" si="7"/>
        <v>1.6661978399999997</v>
      </c>
      <c r="E64" s="4">
        <f t="shared" si="8"/>
        <v>0.92410700000000001</v>
      </c>
      <c r="F64" s="5"/>
      <c r="G64" s="5"/>
      <c r="H64" s="5"/>
      <c r="I64" s="5">
        <f>J64+K64</f>
        <v>2.5903048399999999</v>
      </c>
      <c r="J64" s="5">
        <v>1.6661978399999997</v>
      </c>
      <c r="K64" s="5">
        <v>0.92410700000000001</v>
      </c>
      <c r="L64" s="5"/>
      <c r="M64" s="5"/>
      <c r="N64" s="5"/>
    </row>
    <row r="65" spans="2:14" x14ac:dyDescent="0.4">
      <c r="B65" s="1">
        <v>2026</v>
      </c>
      <c r="C65" s="4">
        <f t="shared" si="6"/>
        <v>3.5032385800000001</v>
      </c>
      <c r="D65" s="4">
        <f t="shared" si="7"/>
        <v>1.51499578</v>
      </c>
      <c r="E65" s="4">
        <f t="shared" si="8"/>
        <v>1.9882428000000001</v>
      </c>
      <c r="F65" s="5"/>
      <c r="G65" s="5"/>
      <c r="H65" s="5"/>
      <c r="I65" s="5">
        <f>J65+K65</f>
        <v>3.5032385800000001</v>
      </c>
      <c r="J65" s="5">
        <v>1.51499578</v>
      </c>
      <c r="K65" s="5">
        <v>1.9882428000000001</v>
      </c>
      <c r="L65" s="5"/>
      <c r="M65" s="5"/>
      <c r="N65" s="5"/>
    </row>
  </sheetData>
  <mergeCells count="4">
    <mergeCell ref="I2:K2"/>
    <mergeCell ref="F2:H2"/>
    <mergeCell ref="C2:E2"/>
    <mergeCell ref="L2:N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296B-8DC4-4DA8-9168-DE103B9E6EAB}">
  <sheetPr>
    <tabColor theme="4" tint="0.499984740745262"/>
  </sheetPr>
  <dimension ref="B2:ED66"/>
  <sheetViews>
    <sheetView zoomScale="52" workbookViewId="0">
      <pane xSplit="2" ySplit="4" topLeftCell="C61" activePane="bottomRight" state="frozen"/>
      <selection pane="topRight" activeCell="C1" sqref="C1"/>
      <selection pane="bottomLeft" activeCell="A5" sqref="A5"/>
      <selection pane="bottomRight" activeCell="CM9" sqref="CM9"/>
    </sheetView>
  </sheetViews>
  <sheetFormatPr baseColWidth="10" defaultColWidth="11.15234375" defaultRowHeight="14.5" x14ac:dyDescent="0.4"/>
  <cols>
    <col min="1" max="14" width="11.15234375" style="2"/>
    <col min="15" max="18" width="11.15234375" style="2" customWidth="1"/>
    <col min="19" max="62" width="11.15234375" style="2"/>
    <col min="63" max="66" width="11.15234375" style="2" customWidth="1"/>
    <col min="67" max="16384" width="11.15234375" style="2"/>
  </cols>
  <sheetData>
    <row r="2" spans="2:134" x14ac:dyDescent="0.4">
      <c r="C2" s="118" t="s">
        <v>55</v>
      </c>
      <c r="D2" s="119"/>
      <c r="E2" s="119"/>
      <c r="F2" s="119"/>
      <c r="G2" s="119"/>
      <c r="H2" s="119"/>
      <c r="I2" s="119"/>
      <c r="J2" s="119"/>
      <c r="K2" s="119"/>
      <c r="L2" s="119"/>
      <c r="M2" s="119"/>
      <c r="N2" s="120"/>
      <c r="O2" s="96" t="s">
        <v>56</v>
      </c>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row>
    <row r="3" spans="2:134" ht="15.5" customHeight="1" x14ac:dyDescent="0.4">
      <c r="C3" s="138" t="s">
        <v>17</v>
      </c>
      <c r="D3" s="139"/>
      <c r="E3" s="139"/>
      <c r="F3" s="140" t="s">
        <v>33</v>
      </c>
      <c r="G3" s="141"/>
      <c r="H3" s="141"/>
      <c r="I3" s="140" t="s">
        <v>57</v>
      </c>
      <c r="J3" s="141"/>
      <c r="K3" s="141"/>
      <c r="L3" s="140" t="s">
        <v>37</v>
      </c>
      <c r="M3" s="141"/>
      <c r="N3" s="141"/>
      <c r="O3" s="123" t="s">
        <v>58</v>
      </c>
      <c r="P3" s="124"/>
      <c r="Q3" s="124"/>
      <c r="R3" s="125"/>
      <c r="S3" s="123" t="s">
        <v>59</v>
      </c>
      <c r="T3" s="124"/>
      <c r="U3" s="124"/>
      <c r="V3" s="125"/>
      <c r="W3" s="123" t="s">
        <v>60</v>
      </c>
      <c r="X3" s="124"/>
      <c r="Y3" s="124"/>
      <c r="Z3" s="125"/>
      <c r="AA3" s="123" t="s">
        <v>61</v>
      </c>
      <c r="AB3" s="124"/>
      <c r="AC3" s="124"/>
      <c r="AD3" s="125"/>
      <c r="AE3" s="123" t="s">
        <v>62</v>
      </c>
      <c r="AF3" s="124"/>
      <c r="AG3" s="124"/>
      <c r="AH3" s="125"/>
      <c r="AI3" s="123" t="s">
        <v>63</v>
      </c>
      <c r="AJ3" s="124"/>
      <c r="AK3" s="124"/>
      <c r="AL3" s="125"/>
      <c r="AM3" s="123" t="s">
        <v>64</v>
      </c>
      <c r="AN3" s="124"/>
      <c r="AO3" s="124"/>
      <c r="AP3" s="125"/>
      <c r="AQ3" s="123" t="s">
        <v>65</v>
      </c>
      <c r="AR3" s="124"/>
      <c r="AS3" s="124"/>
      <c r="AT3" s="125"/>
      <c r="AU3" s="123" t="s">
        <v>66</v>
      </c>
      <c r="AV3" s="124"/>
      <c r="AW3" s="124"/>
      <c r="AX3" s="125"/>
      <c r="AY3" s="123" t="s">
        <v>67</v>
      </c>
      <c r="AZ3" s="124"/>
      <c r="BA3" s="124"/>
      <c r="BB3" s="125"/>
      <c r="BC3" s="123" t="s">
        <v>68</v>
      </c>
      <c r="BD3" s="124"/>
      <c r="BE3" s="124"/>
      <c r="BF3" s="125"/>
      <c r="BG3" s="123" t="s">
        <v>69</v>
      </c>
      <c r="BH3" s="124"/>
      <c r="BI3" s="124"/>
      <c r="BJ3" s="125"/>
      <c r="BK3" s="123" t="s">
        <v>70</v>
      </c>
      <c r="BL3" s="124"/>
      <c r="BM3" s="124"/>
      <c r="BN3" s="125"/>
      <c r="BO3" s="123" t="s">
        <v>71</v>
      </c>
      <c r="BP3" s="124"/>
      <c r="BQ3" s="124"/>
      <c r="BR3" s="125"/>
      <c r="BS3" s="123" t="s">
        <v>72</v>
      </c>
      <c r="BT3" s="124"/>
      <c r="BU3" s="124"/>
      <c r="BV3" s="125"/>
      <c r="BW3" s="123" t="s">
        <v>73</v>
      </c>
      <c r="BX3" s="124"/>
      <c r="BY3" s="124"/>
      <c r="BZ3" s="125"/>
      <c r="CA3" s="123" t="s">
        <v>74</v>
      </c>
      <c r="CB3" s="124"/>
      <c r="CC3" s="124"/>
      <c r="CD3" s="125"/>
      <c r="CE3" s="123" t="s">
        <v>75</v>
      </c>
      <c r="CF3" s="124"/>
      <c r="CG3" s="124"/>
      <c r="CH3" s="125"/>
      <c r="CI3" s="123" t="s">
        <v>76</v>
      </c>
      <c r="CJ3" s="124"/>
      <c r="CK3" s="124"/>
      <c r="CL3" s="125"/>
      <c r="CM3" s="123" t="s">
        <v>77</v>
      </c>
      <c r="CN3" s="124"/>
      <c r="CO3" s="124"/>
      <c r="CP3" s="125"/>
      <c r="CQ3" s="123" t="s">
        <v>78</v>
      </c>
      <c r="CR3" s="124"/>
      <c r="CS3" s="124"/>
      <c r="CT3" s="125"/>
      <c r="CU3" s="123" t="s">
        <v>79</v>
      </c>
      <c r="CV3" s="124"/>
      <c r="CW3" s="124"/>
      <c r="CX3" s="125"/>
      <c r="CY3" s="123" t="s">
        <v>80</v>
      </c>
      <c r="CZ3" s="124"/>
      <c r="DA3" s="124"/>
      <c r="DB3" s="125"/>
      <c r="DC3" s="123" t="s">
        <v>81</v>
      </c>
      <c r="DD3" s="124"/>
      <c r="DE3" s="124"/>
      <c r="DF3" s="125"/>
      <c r="DG3" s="123" t="s">
        <v>82</v>
      </c>
      <c r="DH3" s="124"/>
      <c r="DI3" s="124"/>
      <c r="DJ3" s="125"/>
      <c r="DK3" s="123" t="s">
        <v>83</v>
      </c>
      <c r="DL3" s="124"/>
      <c r="DM3" s="124"/>
      <c r="DN3" s="125"/>
      <c r="DO3" s="123" t="s">
        <v>84</v>
      </c>
      <c r="DP3" s="124"/>
      <c r="DQ3" s="124"/>
      <c r="DR3" s="125"/>
      <c r="DS3" s="123" t="s">
        <v>85</v>
      </c>
      <c r="DT3" s="124"/>
      <c r="DU3" s="124"/>
      <c r="DV3" s="125"/>
      <c r="DW3" s="123" t="s">
        <v>86</v>
      </c>
      <c r="DX3" s="124"/>
      <c r="DY3" s="124"/>
      <c r="DZ3" s="125"/>
      <c r="EA3" s="123" t="s">
        <v>87</v>
      </c>
      <c r="EB3" s="124"/>
      <c r="EC3" s="124"/>
      <c r="ED3" s="125"/>
    </row>
    <row r="4" spans="2:134" s="24" customFormat="1" ht="29" x14ac:dyDescent="0.4">
      <c r="B4" s="50" t="s">
        <v>25</v>
      </c>
      <c r="C4" s="26" t="s">
        <v>88</v>
      </c>
      <c r="D4" s="26" t="s">
        <v>19</v>
      </c>
      <c r="E4" s="26" t="s">
        <v>20</v>
      </c>
      <c r="F4" s="27" t="s">
        <v>88</v>
      </c>
      <c r="G4" s="27" t="s">
        <v>19</v>
      </c>
      <c r="H4" s="27" t="s">
        <v>20</v>
      </c>
      <c r="I4" s="27" t="s">
        <v>88</v>
      </c>
      <c r="J4" s="27" t="s">
        <v>19</v>
      </c>
      <c r="K4" s="27" t="s">
        <v>20</v>
      </c>
      <c r="L4" s="27" t="s">
        <v>88</v>
      </c>
      <c r="M4" s="27" t="s">
        <v>19</v>
      </c>
      <c r="N4" s="27" t="s">
        <v>20</v>
      </c>
      <c r="O4" s="25" t="s">
        <v>17</v>
      </c>
      <c r="P4" s="25" t="s">
        <v>19</v>
      </c>
      <c r="Q4" s="25" t="s">
        <v>20</v>
      </c>
      <c r="R4" s="25" t="s">
        <v>89</v>
      </c>
      <c r="S4" s="25" t="s">
        <v>17</v>
      </c>
      <c r="T4" s="25" t="s">
        <v>19</v>
      </c>
      <c r="U4" s="25" t="s">
        <v>20</v>
      </c>
      <c r="V4" s="25" t="s">
        <v>89</v>
      </c>
      <c r="W4" s="25" t="s">
        <v>17</v>
      </c>
      <c r="X4" s="25" t="s">
        <v>19</v>
      </c>
      <c r="Y4" s="25" t="s">
        <v>20</v>
      </c>
      <c r="Z4" s="25" t="s">
        <v>89</v>
      </c>
      <c r="AA4" s="25" t="s">
        <v>17</v>
      </c>
      <c r="AB4" s="25" t="s">
        <v>19</v>
      </c>
      <c r="AC4" s="25" t="s">
        <v>20</v>
      </c>
      <c r="AD4" s="25" t="s">
        <v>89</v>
      </c>
      <c r="AE4" s="25" t="s">
        <v>17</v>
      </c>
      <c r="AF4" s="25" t="s">
        <v>19</v>
      </c>
      <c r="AG4" s="25" t="s">
        <v>20</v>
      </c>
      <c r="AH4" s="25" t="s">
        <v>89</v>
      </c>
      <c r="AI4" s="25" t="s">
        <v>17</v>
      </c>
      <c r="AJ4" s="25" t="s">
        <v>19</v>
      </c>
      <c r="AK4" s="25" t="s">
        <v>20</v>
      </c>
      <c r="AL4" s="25" t="s">
        <v>89</v>
      </c>
      <c r="AM4" s="25" t="s">
        <v>17</v>
      </c>
      <c r="AN4" s="25" t="s">
        <v>19</v>
      </c>
      <c r="AO4" s="25" t="s">
        <v>20</v>
      </c>
      <c r="AP4" s="25" t="s">
        <v>89</v>
      </c>
      <c r="AQ4" s="25" t="s">
        <v>17</v>
      </c>
      <c r="AR4" s="25" t="s">
        <v>19</v>
      </c>
      <c r="AS4" s="25" t="s">
        <v>20</v>
      </c>
      <c r="AT4" s="25" t="s">
        <v>89</v>
      </c>
      <c r="AU4" s="25" t="s">
        <v>17</v>
      </c>
      <c r="AV4" s="25" t="s">
        <v>19</v>
      </c>
      <c r="AW4" s="25" t="s">
        <v>20</v>
      </c>
      <c r="AX4" s="25" t="s">
        <v>89</v>
      </c>
      <c r="AY4" s="25" t="s">
        <v>17</v>
      </c>
      <c r="AZ4" s="25" t="s">
        <v>19</v>
      </c>
      <c r="BA4" s="25" t="s">
        <v>20</v>
      </c>
      <c r="BB4" s="25" t="s">
        <v>89</v>
      </c>
      <c r="BC4" s="25" t="s">
        <v>17</v>
      </c>
      <c r="BD4" s="25" t="s">
        <v>19</v>
      </c>
      <c r="BE4" s="25" t="s">
        <v>20</v>
      </c>
      <c r="BF4" s="25" t="s">
        <v>89</v>
      </c>
      <c r="BG4" s="25" t="s">
        <v>17</v>
      </c>
      <c r="BH4" s="25" t="s">
        <v>19</v>
      </c>
      <c r="BI4" s="25" t="s">
        <v>20</v>
      </c>
      <c r="BJ4" s="25" t="s">
        <v>89</v>
      </c>
      <c r="BK4" s="25" t="s">
        <v>17</v>
      </c>
      <c r="BL4" s="25" t="s">
        <v>19</v>
      </c>
      <c r="BM4" s="25" t="s">
        <v>20</v>
      </c>
      <c r="BN4" s="25" t="s">
        <v>89</v>
      </c>
      <c r="BO4" s="25" t="s">
        <v>17</v>
      </c>
      <c r="BP4" s="25" t="s">
        <v>19</v>
      </c>
      <c r="BQ4" s="25" t="s">
        <v>20</v>
      </c>
      <c r="BR4" s="25" t="s">
        <v>89</v>
      </c>
      <c r="BS4" s="25" t="s">
        <v>17</v>
      </c>
      <c r="BT4" s="25" t="s">
        <v>19</v>
      </c>
      <c r="BU4" s="25" t="s">
        <v>20</v>
      </c>
      <c r="BV4" s="25" t="s">
        <v>89</v>
      </c>
      <c r="BW4" s="25" t="s">
        <v>17</v>
      </c>
      <c r="BX4" s="25" t="s">
        <v>19</v>
      </c>
      <c r="BY4" s="25" t="s">
        <v>20</v>
      </c>
      <c r="BZ4" s="25" t="s">
        <v>89</v>
      </c>
      <c r="CA4" s="25" t="s">
        <v>17</v>
      </c>
      <c r="CB4" s="25" t="s">
        <v>19</v>
      </c>
      <c r="CC4" s="25" t="s">
        <v>20</v>
      </c>
      <c r="CD4" s="25" t="s">
        <v>89</v>
      </c>
      <c r="CE4" s="25" t="s">
        <v>17</v>
      </c>
      <c r="CF4" s="25" t="s">
        <v>19</v>
      </c>
      <c r="CG4" s="25" t="s">
        <v>20</v>
      </c>
      <c r="CH4" s="25" t="s">
        <v>89</v>
      </c>
      <c r="CI4" s="25" t="s">
        <v>17</v>
      </c>
      <c r="CJ4" s="25" t="s">
        <v>19</v>
      </c>
      <c r="CK4" s="25" t="s">
        <v>20</v>
      </c>
      <c r="CL4" s="25" t="s">
        <v>89</v>
      </c>
      <c r="CM4" s="25" t="s">
        <v>17</v>
      </c>
      <c r="CN4" s="25" t="s">
        <v>19</v>
      </c>
      <c r="CO4" s="25" t="s">
        <v>20</v>
      </c>
      <c r="CP4" s="25" t="s">
        <v>89</v>
      </c>
      <c r="CQ4" s="25" t="s">
        <v>17</v>
      </c>
      <c r="CR4" s="25" t="s">
        <v>19</v>
      </c>
      <c r="CS4" s="25" t="s">
        <v>20</v>
      </c>
      <c r="CT4" s="25" t="s">
        <v>89</v>
      </c>
      <c r="CU4" s="25" t="s">
        <v>17</v>
      </c>
      <c r="CV4" s="25" t="s">
        <v>19</v>
      </c>
      <c r="CW4" s="25" t="s">
        <v>20</v>
      </c>
      <c r="CX4" s="25" t="s">
        <v>89</v>
      </c>
      <c r="CY4" s="25" t="s">
        <v>17</v>
      </c>
      <c r="CZ4" s="25" t="s">
        <v>19</v>
      </c>
      <c r="DA4" s="25" t="s">
        <v>20</v>
      </c>
      <c r="DB4" s="25" t="s">
        <v>89</v>
      </c>
      <c r="DC4" s="25" t="s">
        <v>17</v>
      </c>
      <c r="DD4" s="25" t="s">
        <v>19</v>
      </c>
      <c r="DE4" s="25" t="s">
        <v>20</v>
      </c>
      <c r="DF4" s="25" t="s">
        <v>89</v>
      </c>
      <c r="DG4" s="25" t="s">
        <v>17</v>
      </c>
      <c r="DH4" s="25" t="s">
        <v>19</v>
      </c>
      <c r="DI4" s="25" t="s">
        <v>20</v>
      </c>
      <c r="DJ4" s="25" t="s">
        <v>89</v>
      </c>
      <c r="DK4" s="25" t="s">
        <v>17</v>
      </c>
      <c r="DL4" s="25" t="s">
        <v>19</v>
      </c>
      <c r="DM4" s="25" t="s">
        <v>20</v>
      </c>
      <c r="DN4" s="25" t="s">
        <v>89</v>
      </c>
      <c r="DO4" s="25" t="s">
        <v>17</v>
      </c>
      <c r="DP4" s="25" t="s">
        <v>19</v>
      </c>
      <c r="DQ4" s="25" t="s">
        <v>20</v>
      </c>
      <c r="DR4" s="25" t="s">
        <v>89</v>
      </c>
      <c r="DS4" s="25" t="s">
        <v>17</v>
      </c>
      <c r="DT4" s="25" t="s">
        <v>19</v>
      </c>
      <c r="DU4" s="25" t="s">
        <v>20</v>
      </c>
      <c r="DV4" s="25" t="s">
        <v>89</v>
      </c>
      <c r="DW4" s="25" t="s">
        <v>17</v>
      </c>
      <c r="DX4" s="25" t="s">
        <v>19</v>
      </c>
      <c r="DY4" s="25" t="s">
        <v>20</v>
      </c>
      <c r="DZ4" s="25" t="s">
        <v>89</v>
      </c>
      <c r="EA4" s="25" t="s">
        <v>17</v>
      </c>
      <c r="EB4" s="25" t="s">
        <v>19</v>
      </c>
      <c r="EC4" s="25" t="s">
        <v>20</v>
      </c>
      <c r="ED4" s="25" t="s">
        <v>89</v>
      </c>
    </row>
    <row r="5" spans="2:134" x14ac:dyDescent="0.4">
      <c r="B5" s="1">
        <v>1965</v>
      </c>
      <c r="C5" s="4">
        <f>F5+I5+L5</f>
        <v>0</v>
      </c>
      <c r="D5" s="4">
        <f t="shared" ref="D5:E5" si="0">G5+J5+M5</f>
        <v>0</v>
      </c>
      <c r="E5" s="4">
        <f t="shared" si="0"/>
        <v>0</v>
      </c>
      <c r="F5" s="17">
        <f>G5+H5</f>
        <v>0</v>
      </c>
      <c r="G5" s="17">
        <f>X5+AB5+AR5+CF5+CJ5+DD5</f>
        <v>0</v>
      </c>
      <c r="H5" s="17">
        <f>Y5+AC5+AS5+CG5+CK5+DE5</f>
        <v>0</v>
      </c>
      <c r="I5" s="17">
        <f>J5+K5</f>
        <v>0</v>
      </c>
      <c r="J5" s="17">
        <f>T5+CV5+DX5+EB5</f>
        <v>0</v>
      </c>
      <c r="K5" s="17">
        <f>U5+CW5+DY5+EC5</f>
        <v>0</v>
      </c>
      <c r="L5" s="17">
        <f>M5+N5</f>
        <v>0</v>
      </c>
      <c r="M5" s="17">
        <f>P5+AF5+AJ5+AN5+AV5+AZ5+BD5+BH5+BL5+BL5+BP5+BT5+BX5+CB5+CN5+CR5+CZ5+DH5+DL5+DP5+DT5</f>
        <v>0</v>
      </c>
      <c r="N5" s="17">
        <f>Q5+AG5+AK5+AO5+AW5+BA5+BE5+BI5+BM5+BM5+BQ5+BU5+BY5+CC5+CO5+CS5+DA5+DI5+DM5+DQ5+DU5</f>
        <v>0</v>
      </c>
      <c r="O5" s="5">
        <v>0</v>
      </c>
      <c r="P5" s="5">
        <f>O5*'Positionen Mindereinnahmen'!D3</f>
        <v>0</v>
      </c>
      <c r="Q5" s="5">
        <f>O5*'Positionen Mindereinnahmen'!E3</f>
        <v>0</v>
      </c>
      <c r="R5" s="5">
        <f>O5*'Positionen Mindereinnahmen'!F3</f>
        <v>0</v>
      </c>
      <c r="S5" s="5">
        <v>0</v>
      </c>
      <c r="T5" s="5">
        <f>$S$5*'Positionen Mindereinnahmen'!$D$4</f>
        <v>0</v>
      </c>
      <c r="U5" s="5">
        <f>$S$5*'Positionen Mindereinnahmen'!$E$4</f>
        <v>0</v>
      </c>
      <c r="V5" s="5">
        <f>$S$5*'Positionen Mindereinnahmen'!$F$4</f>
        <v>0</v>
      </c>
      <c r="W5" s="5">
        <v>0</v>
      </c>
      <c r="X5" s="5">
        <f>$W$5*'Positionen Mindereinnahmen'!$D$5</f>
        <v>0</v>
      </c>
      <c r="Y5" s="5">
        <f>$W$5*'Positionen Mindereinnahmen'!$E$5</f>
        <v>0</v>
      </c>
      <c r="Z5" s="5">
        <f>$W$5*'Positionen Mindereinnahmen'!$F$5</f>
        <v>0</v>
      </c>
      <c r="AA5" s="5">
        <v>0</v>
      </c>
      <c r="AB5" s="5">
        <f>$AA$5*'Positionen Mindereinnahmen'!$D$6</f>
        <v>0</v>
      </c>
      <c r="AC5" s="5">
        <f>$AA$5*'Positionen Mindereinnahmen'!$E$6</f>
        <v>0</v>
      </c>
      <c r="AD5" s="5">
        <f>$AA$5*'Positionen Mindereinnahmen'!$F$6</f>
        <v>0</v>
      </c>
      <c r="AE5" s="5">
        <v>0</v>
      </c>
      <c r="AF5" s="5">
        <f>$AE$5*'Positionen Mindereinnahmen'!$D$7</f>
        <v>0</v>
      </c>
      <c r="AG5" s="5">
        <f>$AE$5*'Positionen Mindereinnahmen'!$E$7</f>
        <v>0</v>
      </c>
      <c r="AH5" s="5">
        <f>$AE$5*'Positionen Mindereinnahmen'!$F$7</f>
        <v>0</v>
      </c>
      <c r="AI5" s="5">
        <v>0</v>
      </c>
      <c r="AJ5" s="5">
        <f>$AI$5*'Positionen Mindereinnahmen'!$D$8</f>
        <v>0</v>
      </c>
      <c r="AK5" s="5">
        <f>$AI$5*'Positionen Mindereinnahmen'!$E$8</f>
        <v>0</v>
      </c>
      <c r="AL5" s="5">
        <f>$AI$5*'Positionen Mindereinnahmen'!$F$8</f>
        <v>0</v>
      </c>
      <c r="AM5" s="5">
        <v>0</v>
      </c>
      <c r="AN5" s="5">
        <f>$AM$5*'Positionen Mindereinnahmen'!$D$9</f>
        <v>0</v>
      </c>
      <c r="AO5" s="5">
        <f>$AM$5*'Positionen Mindereinnahmen'!$E$9</f>
        <v>0</v>
      </c>
      <c r="AP5" s="5">
        <f>$AM$5*'Positionen Mindereinnahmen'!$F$9</f>
        <v>0</v>
      </c>
      <c r="AQ5" s="5">
        <v>0</v>
      </c>
      <c r="AR5" s="5">
        <f>$AQ$5*'Positionen Mindereinnahmen'!$D$10</f>
        <v>0</v>
      </c>
      <c r="AS5" s="5">
        <f>$AQ$5*'Positionen Mindereinnahmen'!$E$10</f>
        <v>0</v>
      </c>
      <c r="AT5" s="5">
        <f>$AQ$5*'Positionen Mindereinnahmen'!$F$10</f>
        <v>0</v>
      </c>
      <c r="AU5" s="5">
        <v>0</v>
      </c>
      <c r="AV5" s="5">
        <f>$AU$5*'Positionen Mindereinnahmen'!$D$11</f>
        <v>0</v>
      </c>
      <c r="AW5" s="5">
        <f>$AU$5*'Positionen Mindereinnahmen'!$E$11</f>
        <v>0</v>
      </c>
      <c r="AX5" s="5">
        <f>$AU$5*'Positionen Mindereinnahmen'!$F$11</f>
        <v>0</v>
      </c>
      <c r="AY5" s="5">
        <v>0</v>
      </c>
      <c r="AZ5" s="5">
        <f>$AY$5*'Positionen Mindereinnahmen'!$D$12</f>
        <v>0</v>
      </c>
      <c r="BA5" s="5">
        <f>$AY$5*'Positionen Mindereinnahmen'!$E$12</f>
        <v>0</v>
      </c>
      <c r="BB5" s="5">
        <f>$AY$5*'Positionen Mindereinnahmen'!$F$12</f>
        <v>0</v>
      </c>
      <c r="BC5" s="5">
        <v>0</v>
      </c>
      <c r="BD5" s="5">
        <f>$BC$5*'Positionen Mindereinnahmen'!$D$13</f>
        <v>0</v>
      </c>
      <c r="BE5" s="5">
        <f>$BC$5*'Positionen Mindereinnahmen'!$E$13</f>
        <v>0</v>
      </c>
      <c r="BF5" s="5">
        <f>$BC$5*'Positionen Mindereinnahmen'!$F$13</f>
        <v>0</v>
      </c>
      <c r="BG5" s="5">
        <v>0</v>
      </c>
      <c r="BH5" s="5">
        <f>$BG$5*'Positionen Mindereinnahmen'!$D$14</f>
        <v>0</v>
      </c>
      <c r="BI5" s="5">
        <f>$BG$5*'Positionen Mindereinnahmen'!$E$14</f>
        <v>0</v>
      </c>
      <c r="BJ5" s="5">
        <f>$BG$5*'Positionen Mindereinnahmen'!$F$14</f>
        <v>0</v>
      </c>
      <c r="BK5" s="5">
        <v>0</v>
      </c>
      <c r="BL5" s="5">
        <f>$BK$5*'Positionen Mindereinnahmen'!$D$15</f>
        <v>0</v>
      </c>
      <c r="BM5" s="5">
        <f>$BK$5*'Positionen Mindereinnahmen'!$E$15</f>
        <v>0</v>
      </c>
      <c r="BN5" s="5">
        <f>$BK$5*'Positionen Mindereinnahmen'!$F$15</f>
        <v>0</v>
      </c>
      <c r="BO5" s="5">
        <v>0</v>
      </c>
      <c r="BP5" s="5">
        <f>$BO$5*'Positionen Mindereinnahmen'!$D$16</f>
        <v>0</v>
      </c>
      <c r="BQ5" s="5">
        <f>$BO$5*'Positionen Mindereinnahmen'!$E$16</f>
        <v>0</v>
      </c>
      <c r="BR5" s="5">
        <f>$BO$5*'Positionen Mindereinnahmen'!$F$16</f>
        <v>0</v>
      </c>
      <c r="BS5" s="5">
        <v>0</v>
      </c>
      <c r="BT5" s="5">
        <f>$BS$5*'Positionen Mindereinnahmen'!$D$17</f>
        <v>0</v>
      </c>
      <c r="BU5" s="5">
        <f>$BS$5*'Positionen Mindereinnahmen'!$E$17</f>
        <v>0</v>
      </c>
      <c r="BV5" s="5">
        <f>$BS$5*'Positionen Mindereinnahmen'!$F$17</f>
        <v>0</v>
      </c>
      <c r="BW5" s="5">
        <v>0</v>
      </c>
      <c r="BX5" s="5">
        <f>$BW$5*'Positionen Mindereinnahmen'!$D$18</f>
        <v>0</v>
      </c>
      <c r="BY5" s="5">
        <f>$BW$5*'Positionen Mindereinnahmen'!$E$18</f>
        <v>0</v>
      </c>
      <c r="BZ5" s="5">
        <f>$BW$5*'Positionen Mindereinnahmen'!$F$18</f>
        <v>0</v>
      </c>
      <c r="CA5" s="5">
        <v>0</v>
      </c>
      <c r="CB5" s="5">
        <f>$CA$5*'Positionen Mindereinnahmen'!$D$19</f>
        <v>0</v>
      </c>
      <c r="CC5" s="5">
        <f>$CA$5*'Positionen Mindereinnahmen'!$E$19</f>
        <v>0</v>
      </c>
      <c r="CD5" s="5">
        <f>$CA$5*'Positionen Mindereinnahmen'!$F$19</f>
        <v>0</v>
      </c>
      <c r="CE5" s="5">
        <v>0</v>
      </c>
      <c r="CF5" s="5">
        <f>$CE$5*'Positionen Mindereinnahmen'!$D$20</f>
        <v>0</v>
      </c>
      <c r="CG5" s="5">
        <f>$CE$5*'Positionen Mindereinnahmen'!$E$20</f>
        <v>0</v>
      </c>
      <c r="CH5" s="5">
        <f>$CE$5*'Positionen Mindereinnahmen'!$F$20</f>
        <v>0</v>
      </c>
      <c r="CI5" s="5">
        <v>0</v>
      </c>
      <c r="CJ5" s="5">
        <f>$CI$5*'Positionen Mindereinnahmen'!$D$21</f>
        <v>0</v>
      </c>
      <c r="CK5" s="5">
        <f>$CI$5*'Positionen Mindereinnahmen'!$E$21</f>
        <v>0</v>
      </c>
      <c r="CL5" s="5">
        <f>$CI$5*'Positionen Mindereinnahmen'!$F$21</f>
        <v>0</v>
      </c>
      <c r="CM5" s="5">
        <v>0</v>
      </c>
      <c r="CN5" s="5">
        <f>$CM$5*'Positionen Mindereinnahmen'!$D$22</f>
        <v>0</v>
      </c>
      <c r="CO5" s="5">
        <f>$CM$5*'Positionen Mindereinnahmen'!$E$22</f>
        <v>0</v>
      </c>
      <c r="CP5" s="5">
        <f>$CM$5*'Positionen Mindereinnahmen'!$F$22</f>
        <v>0</v>
      </c>
      <c r="CQ5" s="5">
        <v>0</v>
      </c>
      <c r="CR5" s="5">
        <f>$CQ$5*'Positionen Mindereinnahmen'!$D$23</f>
        <v>0</v>
      </c>
      <c r="CS5" s="5">
        <f>$CQ$5*'Positionen Mindereinnahmen'!$E$23</f>
        <v>0</v>
      </c>
      <c r="CT5" s="5">
        <f>$CQ$5*'Positionen Mindereinnahmen'!$F$23</f>
        <v>0</v>
      </c>
      <c r="CU5" s="5">
        <v>0</v>
      </c>
      <c r="CV5" s="5">
        <f>$CU$5*'Positionen Mindereinnahmen'!$D$24</f>
        <v>0</v>
      </c>
      <c r="CW5" s="5">
        <f>$CU$5*'Positionen Mindereinnahmen'!$E$24</f>
        <v>0</v>
      </c>
      <c r="CX5" s="5">
        <f>$CU$5*'Positionen Mindereinnahmen'!$F$24</f>
        <v>0</v>
      </c>
      <c r="CY5" s="5">
        <v>0</v>
      </c>
      <c r="CZ5" s="5">
        <f>$CY$5*'Positionen Mindereinnahmen'!$D$25</f>
        <v>0</v>
      </c>
      <c r="DA5" s="5">
        <f>$CY$5*'Positionen Mindereinnahmen'!$E$25</f>
        <v>0</v>
      </c>
      <c r="DB5" s="5">
        <f>$CY$5*'Positionen Mindereinnahmen'!$F$25</f>
        <v>0</v>
      </c>
      <c r="DC5" s="5">
        <v>0</v>
      </c>
      <c r="DD5" s="5">
        <f>$DC$5*'Positionen Mindereinnahmen'!$D$26</f>
        <v>0</v>
      </c>
      <c r="DE5" s="5">
        <f>$DC$5*'Positionen Mindereinnahmen'!$E$26</f>
        <v>0</v>
      </c>
      <c r="DF5" s="5">
        <f>$DC$5*'Positionen Mindereinnahmen'!$F$26</f>
        <v>0</v>
      </c>
      <c r="DG5" s="5">
        <v>0</v>
      </c>
      <c r="DH5" s="5">
        <f>$DG$5*'Positionen Mindereinnahmen'!$D$27</f>
        <v>0</v>
      </c>
      <c r="DI5" s="5">
        <f>$DG$5*'Positionen Mindereinnahmen'!$E$27</f>
        <v>0</v>
      </c>
      <c r="DJ5" s="5">
        <f>$DG$5*'Positionen Mindereinnahmen'!$F$27</f>
        <v>0</v>
      </c>
      <c r="DK5" s="5">
        <v>0</v>
      </c>
      <c r="DL5" s="5">
        <f>$DK$5*'Positionen Mindereinnahmen'!$D$28</f>
        <v>0</v>
      </c>
      <c r="DM5" s="5">
        <f>$DK$5*'Positionen Mindereinnahmen'!$E$28</f>
        <v>0</v>
      </c>
      <c r="DN5" s="5">
        <f>$DK$5*'Positionen Mindereinnahmen'!$F$28</f>
        <v>0</v>
      </c>
      <c r="DO5" s="5">
        <v>0</v>
      </c>
      <c r="DP5" s="5">
        <f>$DO$5*'Positionen Mindereinnahmen'!$D$29</f>
        <v>0</v>
      </c>
      <c r="DQ5" s="5">
        <f>$DO$5*'Positionen Mindereinnahmen'!$E$29</f>
        <v>0</v>
      </c>
      <c r="DR5" s="5">
        <f>$DO$5*'Positionen Mindereinnahmen'!$F$29</f>
        <v>0</v>
      </c>
      <c r="DS5" s="5">
        <v>0</v>
      </c>
      <c r="DT5" s="5">
        <f>$DS$5*'Positionen Mindereinnahmen'!$D$30</f>
        <v>0</v>
      </c>
      <c r="DU5" s="5">
        <f>$DS$5*'Positionen Mindereinnahmen'!$E$30</f>
        <v>0</v>
      </c>
      <c r="DV5" s="5">
        <f>$DS$5*'Positionen Mindereinnahmen'!$F$30</f>
        <v>0</v>
      </c>
      <c r="DW5" s="5">
        <v>0</v>
      </c>
      <c r="DX5" s="5">
        <f>$DW$5*'Positionen Mindereinnahmen'!$D$31</f>
        <v>0</v>
      </c>
      <c r="DY5" s="5">
        <f>$DW$5*'Positionen Mindereinnahmen'!$E$31</f>
        <v>0</v>
      </c>
      <c r="DZ5" s="5">
        <f>$DW$5*'Positionen Mindereinnahmen'!$F$31</f>
        <v>0</v>
      </c>
      <c r="EA5" s="5">
        <v>0</v>
      </c>
      <c r="EB5" s="5">
        <f>$EA$5*'Positionen Mindereinnahmen'!$D$32</f>
        <v>0</v>
      </c>
      <c r="EC5" s="5">
        <f>$EA$5*'Positionen Mindereinnahmen'!$E$32</f>
        <v>0</v>
      </c>
      <c r="ED5" s="5">
        <f>$EA$5*'Positionen Mindereinnahmen'!$F$32</f>
        <v>0</v>
      </c>
    </row>
    <row r="6" spans="2:134" x14ac:dyDescent="0.4">
      <c r="B6" s="1">
        <v>1966</v>
      </c>
      <c r="C6" s="4">
        <f t="shared" ref="C6:C66" si="1">F6+I6+L6</f>
        <v>0.2946319465393209</v>
      </c>
      <c r="D6" s="4">
        <f t="shared" ref="D6:D66" si="2">G6+J6+M6</f>
        <v>0.14731597326966045</v>
      </c>
      <c r="E6" s="4">
        <f t="shared" ref="E6:E66" si="3">H6+K6+N6</f>
        <v>0.14731597326966045</v>
      </c>
      <c r="F6" s="17">
        <f t="shared" ref="F6:F66" si="4">G6+H6</f>
        <v>2.300813465382983E-2</v>
      </c>
      <c r="G6" s="17">
        <f t="shared" ref="G6:H66" si="5">X6+AB6+AR6+CF6+CJ6+DD6</f>
        <v>1.1504067326914915E-2</v>
      </c>
      <c r="H6" s="17">
        <f t="shared" si="5"/>
        <v>1.1504067326914915E-2</v>
      </c>
      <c r="I6" s="17">
        <f t="shared" ref="I6:I66" si="6">J6+K6</f>
        <v>2.1729904950839288E-3</v>
      </c>
      <c r="J6" s="17">
        <f t="shared" ref="J6:K66" si="7">T6+CV6+DX6+EB6</f>
        <v>1.0864952475419644E-3</v>
      </c>
      <c r="K6" s="17">
        <f t="shared" si="7"/>
        <v>1.0864952475419644E-3</v>
      </c>
      <c r="L6" s="17">
        <f t="shared" ref="L6:L66" si="8">M6+N6</f>
        <v>0.26945082139040716</v>
      </c>
      <c r="M6" s="17">
        <f t="shared" ref="M6:M66" si="9">P6+AF6+AJ6+AN6+AV6+AZ6+BD6+BH6+BL6+BL6+BP6+BT6+BX6+CB6+CN6+CR6+CZ6+DH6+DL6+DP6+DT6</f>
        <v>0.13472541069520358</v>
      </c>
      <c r="N6" s="17">
        <f t="shared" ref="N6:N66" si="10">Q6+AG6+AK6+AO6+AW6+BA6+BE6+BI6+BM6+BM6+BQ6+BU6+BY6+CC6+CO6+CS6+DA6+DI6+DM6+DQ6+DU6</f>
        <v>0.13472541069520358</v>
      </c>
      <c r="O6" s="5">
        <v>0.31700096634165548</v>
      </c>
      <c r="P6" s="5">
        <f>O6*'Positionen Mindereinnahmen'!D3</f>
        <v>0.13472541069520358</v>
      </c>
      <c r="Q6" s="5">
        <f>O6*'Positionen Mindereinnahmen'!E3</f>
        <v>0.13472541069520358</v>
      </c>
      <c r="R6" s="5">
        <f>O6*'Positionen Mindereinnahmen'!F3</f>
        <v>4.7550144951248319E-2</v>
      </c>
      <c r="S6" s="5">
        <v>2.5564594059810926E-3</v>
      </c>
      <c r="T6" s="5">
        <f>$S$6*'Positionen Mindereinnahmen'!$D$4</f>
        <v>1.0864952475419644E-3</v>
      </c>
      <c r="U6" s="5">
        <f>$S$6*'Positionen Mindereinnahmen'!$E$4</f>
        <v>1.0864952475419644E-3</v>
      </c>
      <c r="V6" s="5">
        <f>$S$6*'Positionen Mindereinnahmen'!$F$4</f>
        <v>3.8346891089716389E-4</v>
      </c>
      <c r="W6" s="5">
        <v>0</v>
      </c>
      <c r="X6" s="5">
        <f>$W$6*'Positionen Mindereinnahmen'!$D$5</f>
        <v>0</v>
      </c>
      <c r="Y6" s="5">
        <f>$W$6*'Positionen Mindereinnahmen'!$E$5</f>
        <v>0</v>
      </c>
      <c r="Z6" s="5">
        <f>$W$6*'Positionen Mindereinnahmen'!$F$5</f>
        <v>0</v>
      </c>
      <c r="AA6" s="5">
        <v>2.300813465382983E-2</v>
      </c>
      <c r="AB6" s="5">
        <f>$AA$6*'Positionen Mindereinnahmen'!$D$6</f>
        <v>1.1504067326914915E-2</v>
      </c>
      <c r="AC6" s="5">
        <f>$AA$6*'Positionen Mindereinnahmen'!$E$6</f>
        <v>1.1504067326914915E-2</v>
      </c>
      <c r="AD6" s="5">
        <f>$AA$6*'Positionen Mindereinnahmen'!$F$6</f>
        <v>0</v>
      </c>
      <c r="AE6" s="5">
        <v>0</v>
      </c>
      <c r="AF6" s="5">
        <f>$AE$6*'Positionen Mindereinnahmen'!$D$7</f>
        <v>0</v>
      </c>
      <c r="AG6" s="5">
        <f>$AE$6*'Positionen Mindereinnahmen'!$E$7</f>
        <v>0</v>
      </c>
      <c r="AH6" s="5">
        <f>$AE$6*'Positionen Mindereinnahmen'!$F$7</f>
        <v>0</v>
      </c>
      <c r="AI6" s="5">
        <v>0</v>
      </c>
      <c r="AJ6" s="5">
        <f>$AI$6*'Positionen Mindereinnahmen'!$D$8</f>
        <v>0</v>
      </c>
      <c r="AK6" s="5">
        <f>$AI$6*'Positionen Mindereinnahmen'!$E$8</f>
        <v>0</v>
      </c>
      <c r="AL6" s="5">
        <f>$AI$6*'Positionen Mindereinnahmen'!$F$8</f>
        <v>0</v>
      </c>
      <c r="AM6" s="5">
        <v>0</v>
      </c>
      <c r="AN6" s="5">
        <f>$AM$6*'Positionen Mindereinnahmen'!$D$9</f>
        <v>0</v>
      </c>
      <c r="AO6" s="5">
        <f>$AM$6*'Positionen Mindereinnahmen'!$E$9</f>
        <v>0</v>
      </c>
      <c r="AP6" s="5">
        <f>$AM$6*'Positionen Mindereinnahmen'!$F$9</f>
        <v>0</v>
      </c>
      <c r="AQ6" s="5">
        <v>0</v>
      </c>
      <c r="AR6" s="5">
        <f>$AQ$6*'Positionen Mindereinnahmen'!$D$10</f>
        <v>0</v>
      </c>
      <c r="AS6" s="5">
        <f>$AQ$6*'Positionen Mindereinnahmen'!$E$10</f>
        <v>0</v>
      </c>
      <c r="AT6" s="5">
        <f>$AQ$6*'Positionen Mindereinnahmen'!$F$10</f>
        <v>0</v>
      </c>
      <c r="AU6" s="5">
        <v>0</v>
      </c>
      <c r="AV6" s="5">
        <f>$AU$6*'Positionen Mindereinnahmen'!$D$11</f>
        <v>0</v>
      </c>
      <c r="AW6" s="5">
        <f>$AU$6*'Positionen Mindereinnahmen'!$E$11</f>
        <v>0</v>
      </c>
      <c r="AX6" s="5">
        <f>$AU$6*'Positionen Mindereinnahmen'!$F$11</f>
        <v>0</v>
      </c>
      <c r="AY6" s="5">
        <v>0</v>
      </c>
      <c r="AZ6" s="5">
        <f>$AY$6*'Positionen Mindereinnahmen'!$D$12</f>
        <v>0</v>
      </c>
      <c r="BA6" s="5">
        <f>$AY$6*'Positionen Mindereinnahmen'!$E$12</f>
        <v>0</v>
      </c>
      <c r="BB6" s="5">
        <f>$AY$6*'Positionen Mindereinnahmen'!$F$12</f>
        <v>0</v>
      </c>
      <c r="BC6" s="5">
        <v>0</v>
      </c>
      <c r="BD6" s="5">
        <f>$BC$6*'Positionen Mindereinnahmen'!$D$13</f>
        <v>0</v>
      </c>
      <c r="BE6" s="5">
        <f>$BC$6*'Positionen Mindereinnahmen'!$E$13</f>
        <v>0</v>
      </c>
      <c r="BF6" s="5">
        <f>$BC$6*'Positionen Mindereinnahmen'!$F$13</f>
        <v>0</v>
      </c>
      <c r="BG6" s="5">
        <v>0</v>
      </c>
      <c r="BH6" s="5">
        <f>$BG$6*'Positionen Mindereinnahmen'!$D$14</f>
        <v>0</v>
      </c>
      <c r="BI6" s="5">
        <f>$BG$6*'Positionen Mindereinnahmen'!$E$14</f>
        <v>0</v>
      </c>
      <c r="BJ6" s="5">
        <f>$BG$6*'Positionen Mindereinnahmen'!$F$14</f>
        <v>0</v>
      </c>
      <c r="BK6" s="5">
        <v>0</v>
      </c>
      <c r="BL6" s="5">
        <f>$BK$6*'Positionen Mindereinnahmen'!$D$15</f>
        <v>0</v>
      </c>
      <c r="BM6" s="5">
        <f>$BK$6*'Positionen Mindereinnahmen'!$E$15</f>
        <v>0</v>
      </c>
      <c r="BN6" s="5">
        <f>$BK$6*'Positionen Mindereinnahmen'!$F$15</f>
        <v>0</v>
      </c>
      <c r="BO6" s="5">
        <v>0</v>
      </c>
      <c r="BP6" s="5">
        <f>$BO$6*'Positionen Mindereinnahmen'!$D$16</f>
        <v>0</v>
      </c>
      <c r="BQ6" s="5">
        <f>$BO$6*'Positionen Mindereinnahmen'!$E$16</f>
        <v>0</v>
      </c>
      <c r="BR6" s="5">
        <f>$BO$6*'Positionen Mindereinnahmen'!$F$16</f>
        <v>0</v>
      </c>
      <c r="BS6" s="5">
        <v>0</v>
      </c>
      <c r="BT6" s="5">
        <f>$BS$6*'Positionen Mindereinnahmen'!$D$17</f>
        <v>0</v>
      </c>
      <c r="BU6" s="5">
        <f>$BS$6*'Positionen Mindereinnahmen'!$E$17</f>
        <v>0</v>
      </c>
      <c r="BV6" s="5">
        <f>$BS$6*'Positionen Mindereinnahmen'!$F$17</f>
        <v>0</v>
      </c>
      <c r="BW6" s="5">
        <v>0</v>
      </c>
      <c r="BX6" s="5">
        <f>$BW$6*'Positionen Mindereinnahmen'!$D$18</f>
        <v>0</v>
      </c>
      <c r="BY6" s="5">
        <f>$BW$6*'Positionen Mindereinnahmen'!$E$18</f>
        <v>0</v>
      </c>
      <c r="BZ6" s="5">
        <f>$BW$6*'Positionen Mindereinnahmen'!$F$18</f>
        <v>0</v>
      </c>
      <c r="CA6" s="5">
        <v>0</v>
      </c>
      <c r="CB6" s="5">
        <f>$CA$6*'Positionen Mindereinnahmen'!$D$19</f>
        <v>0</v>
      </c>
      <c r="CC6" s="5">
        <f>$CA$6*'Positionen Mindereinnahmen'!$E$19</f>
        <v>0</v>
      </c>
      <c r="CD6" s="5">
        <f>$CA$6*'Positionen Mindereinnahmen'!$F$19</f>
        <v>0</v>
      </c>
      <c r="CE6" s="5">
        <v>0</v>
      </c>
      <c r="CF6" s="5">
        <f>$CE$6*'Positionen Mindereinnahmen'!$D$20</f>
        <v>0</v>
      </c>
      <c r="CG6" s="5">
        <f>$CE$6*'Positionen Mindereinnahmen'!$E$20</f>
        <v>0</v>
      </c>
      <c r="CH6" s="5">
        <f>$CE$6*'Positionen Mindereinnahmen'!$F$20</f>
        <v>0</v>
      </c>
      <c r="CI6" s="5">
        <v>0</v>
      </c>
      <c r="CJ6" s="5">
        <f>$CI$6*'Positionen Mindereinnahmen'!$D$21</f>
        <v>0</v>
      </c>
      <c r="CK6" s="5">
        <f>$CI$6*'Positionen Mindereinnahmen'!$E$21</f>
        <v>0</v>
      </c>
      <c r="CL6" s="5">
        <f>$CI$6*'Positionen Mindereinnahmen'!$F$21</f>
        <v>0</v>
      </c>
      <c r="CM6" s="5">
        <v>0</v>
      </c>
      <c r="CN6" s="5">
        <f>$CM$6*'Positionen Mindereinnahmen'!$D$22</f>
        <v>0</v>
      </c>
      <c r="CO6" s="5">
        <f>$CM$6*'Positionen Mindereinnahmen'!$E$22</f>
        <v>0</v>
      </c>
      <c r="CP6" s="5">
        <f>$CM$6*'Positionen Mindereinnahmen'!$F$22</f>
        <v>0</v>
      </c>
      <c r="CQ6" s="5">
        <v>0</v>
      </c>
      <c r="CR6" s="5">
        <f>$CQ$6*'Positionen Mindereinnahmen'!$D$23</f>
        <v>0</v>
      </c>
      <c r="CS6" s="5">
        <f>$CQ$6*'Positionen Mindereinnahmen'!$E$23</f>
        <v>0</v>
      </c>
      <c r="CT6" s="5">
        <f>$CQ$6*'Positionen Mindereinnahmen'!$F$23</f>
        <v>0</v>
      </c>
      <c r="CU6" s="5">
        <v>0</v>
      </c>
      <c r="CV6" s="5">
        <f>$CU$6*'Positionen Mindereinnahmen'!$D$24</f>
        <v>0</v>
      </c>
      <c r="CW6" s="5">
        <f>$CU$6*'Positionen Mindereinnahmen'!$E$24</f>
        <v>0</v>
      </c>
      <c r="CX6" s="5">
        <f>$CU$6*'Positionen Mindereinnahmen'!$F$24</f>
        <v>0</v>
      </c>
      <c r="CY6" s="5">
        <v>0</v>
      </c>
      <c r="CZ6" s="5">
        <f>$CY$6*'Positionen Mindereinnahmen'!$D$25</f>
        <v>0</v>
      </c>
      <c r="DA6" s="5">
        <f>$CY$6*'Positionen Mindereinnahmen'!$E$25</f>
        <v>0</v>
      </c>
      <c r="DB6" s="5">
        <f>$CY$6*'Positionen Mindereinnahmen'!$F$25</f>
        <v>0</v>
      </c>
      <c r="DC6" s="5">
        <v>0</v>
      </c>
      <c r="DD6" s="5">
        <f>$DC$6*'Positionen Mindereinnahmen'!$D$26</f>
        <v>0</v>
      </c>
      <c r="DE6" s="5">
        <f>$DC$6*'Positionen Mindereinnahmen'!$E$26</f>
        <v>0</v>
      </c>
      <c r="DF6" s="5">
        <f>$DC$6*'Positionen Mindereinnahmen'!$F$26</f>
        <v>0</v>
      </c>
      <c r="DG6" s="5">
        <v>0</v>
      </c>
      <c r="DH6" s="5">
        <f>$DG$6*'Positionen Mindereinnahmen'!$D$27</f>
        <v>0</v>
      </c>
      <c r="DI6" s="5">
        <f>$DG$6*'Positionen Mindereinnahmen'!$E$27</f>
        <v>0</v>
      </c>
      <c r="DJ6" s="5">
        <f>$DG$6*'Positionen Mindereinnahmen'!$F$27</f>
        <v>0</v>
      </c>
      <c r="DK6" s="5">
        <v>0</v>
      </c>
      <c r="DL6" s="5">
        <f>$DK$6*'Positionen Mindereinnahmen'!$D$28</f>
        <v>0</v>
      </c>
      <c r="DM6" s="5">
        <f>$DK$6*'Positionen Mindereinnahmen'!$E$28</f>
        <v>0</v>
      </c>
      <c r="DN6" s="5">
        <f>$DK$6*'Positionen Mindereinnahmen'!$F$28</f>
        <v>0</v>
      </c>
      <c r="DO6" s="5">
        <v>0</v>
      </c>
      <c r="DP6" s="5">
        <f>$DO$6*'Positionen Mindereinnahmen'!$D$29</f>
        <v>0</v>
      </c>
      <c r="DQ6" s="5">
        <f>$DO$6*'Positionen Mindereinnahmen'!$E$29</f>
        <v>0</v>
      </c>
      <c r="DR6" s="5">
        <f>$DO$6*'Positionen Mindereinnahmen'!$F$29</f>
        <v>0</v>
      </c>
      <c r="DS6" s="5">
        <v>0</v>
      </c>
      <c r="DT6" s="5">
        <f>$DS$6*'Positionen Mindereinnahmen'!$D$30</f>
        <v>0</v>
      </c>
      <c r="DU6" s="5">
        <f>$DS$6*'Positionen Mindereinnahmen'!$E$30</f>
        <v>0</v>
      </c>
      <c r="DV6" s="5">
        <f>$DS$6*'Positionen Mindereinnahmen'!$F$30</f>
        <v>0</v>
      </c>
      <c r="DW6" s="5">
        <v>0</v>
      </c>
      <c r="DX6" s="5">
        <f>$DW$6*'Positionen Mindereinnahmen'!$D$31</f>
        <v>0</v>
      </c>
      <c r="DY6" s="5">
        <f>$DW$6*'Positionen Mindereinnahmen'!$E$31</f>
        <v>0</v>
      </c>
      <c r="DZ6" s="5">
        <f>$DW$6*'Positionen Mindereinnahmen'!$F$31</f>
        <v>0</v>
      </c>
      <c r="EA6" s="5">
        <v>0</v>
      </c>
      <c r="EB6" s="5">
        <f>$EA$6*'Positionen Mindereinnahmen'!$D$32</f>
        <v>0</v>
      </c>
      <c r="EC6" s="5">
        <f>$EA$6*'Positionen Mindereinnahmen'!$E$32</f>
        <v>0</v>
      </c>
      <c r="ED6" s="5">
        <f>$EA$6*'Positionen Mindereinnahmen'!$F$32</f>
        <v>0</v>
      </c>
    </row>
    <row r="7" spans="2:134" x14ac:dyDescent="0.4">
      <c r="B7" s="1">
        <v>1967</v>
      </c>
      <c r="C7" s="4">
        <f t="shared" si="1"/>
        <v>0.30636609521277414</v>
      </c>
      <c r="D7" s="4">
        <f t="shared" si="2"/>
        <v>0.15318304760638707</v>
      </c>
      <c r="E7" s="4">
        <f t="shared" si="3"/>
        <v>0.15318304760638707</v>
      </c>
      <c r="F7" s="17">
        <f t="shared" si="4"/>
        <v>2.300813465382983E-2</v>
      </c>
      <c r="G7" s="17">
        <f t="shared" si="5"/>
        <v>1.1504067326914915E-2</v>
      </c>
      <c r="H7" s="17">
        <f t="shared" si="5"/>
        <v>1.1504067326914915E-2</v>
      </c>
      <c r="I7" s="17">
        <f t="shared" si="6"/>
        <v>9.5611581783692848E-3</v>
      </c>
      <c r="J7" s="17">
        <f t="shared" si="7"/>
        <v>4.7805790891846424E-3</v>
      </c>
      <c r="K7" s="17">
        <f t="shared" si="7"/>
        <v>4.7805790891846424E-3</v>
      </c>
      <c r="L7" s="17">
        <f t="shared" si="8"/>
        <v>0.27379680238057502</v>
      </c>
      <c r="M7" s="17">
        <f t="shared" si="9"/>
        <v>0.13689840119028751</v>
      </c>
      <c r="N7" s="17">
        <f t="shared" si="10"/>
        <v>0.13689840119028751</v>
      </c>
      <c r="O7" s="5">
        <v>0.32211388515361766</v>
      </c>
      <c r="P7" s="5">
        <f>O7*'Positionen Mindereinnahmen'!D3</f>
        <v>0.13689840119028751</v>
      </c>
      <c r="Q7" s="5">
        <f>O7*'Positionen Mindereinnahmen'!E3</f>
        <v>0.13689840119028751</v>
      </c>
      <c r="R7" s="5">
        <f>O7*'Positionen Mindereinnahmen'!F3</f>
        <v>4.8317082773042648E-2</v>
      </c>
      <c r="S7" s="5">
        <v>1.1248421386316806E-2</v>
      </c>
      <c r="T7" s="5">
        <f>$S$7*'Positionen Mindereinnahmen'!$D$4</f>
        <v>4.7805790891846424E-3</v>
      </c>
      <c r="U7" s="5">
        <f>$S$7*'Positionen Mindereinnahmen'!$E$4</f>
        <v>4.7805790891846424E-3</v>
      </c>
      <c r="V7" s="5">
        <f>$S$7*'Positionen Mindereinnahmen'!$F$4</f>
        <v>1.687263207947521E-3</v>
      </c>
      <c r="W7" s="5">
        <v>0</v>
      </c>
      <c r="X7" s="5">
        <f>$W$7*'Positionen Mindereinnahmen'!$D$5</f>
        <v>0</v>
      </c>
      <c r="Y7" s="5">
        <f>$W$7*'Positionen Mindereinnahmen'!$E$5</f>
        <v>0</v>
      </c>
      <c r="Z7" s="5">
        <f>$W$7*'Positionen Mindereinnahmen'!$F$5</f>
        <v>0</v>
      </c>
      <c r="AA7" s="5">
        <v>2.300813465382983E-2</v>
      </c>
      <c r="AB7" s="5">
        <f>$AA$7*'Positionen Mindereinnahmen'!$D$6</f>
        <v>1.1504067326914915E-2</v>
      </c>
      <c r="AC7" s="5">
        <f>$AA$7*'Positionen Mindereinnahmen'!$E$6</f>
        <v>1.1504067326914915E-2</v>
      </c>
      <c r="AD7" s="5">
        <f>$AA$7*'Positionen Mindereinnahmen'!$F$6</f>
        <v>0</v>
      </c>
      <c r="AE7" s="5">
        <v>0</v>
      </c>
      <c r="AF7" s="5">
        <f>$AE$7*'Positionen Mindereinnahmen'!$D$7</f>
        <v>0</v>
      </c>
      <c r="AG7" s="5">
        <f>$AE$7*'Positionen Mindereinnahmen'!$E$7</f>
        <v>0</v>
      </c>
      <c r="AH7" s="5">
        <f>$AE$7*'Positionen Mindereinnahmen'!$F$7</f>
        <v>0</v>
      </c>
      <c r="AI7" s="5">
        <v>0</v>
      </c>
      <c r="AJ7" s="5">
        <f>$AI$7*'Positionen Mindereinnahmen'!$D$8</f>
        <v>0</v>
      </c>
      <c r="AK7" s="5">
        <f>$AI$7*'Positionen Mindereinnahmen'!$E$8</f>
        <v>0</v>
      </c>
      <c r="AL7" s="5">
        <f>$AI$7*'Positionen Mindereinnahmen'!$F$8</f>
        <v>0</v>
      </c>
      <c r="AM7" s="5">
        <v>0</v>
      </c>
      <c r="AN7" s="5">
        <f>$AM$7*'Positionen Mindereinnahmen'!$D$9</f>
        <v>0</v>
      </c>
      <c r="AO7" s="5">
        <f>$AM$7*'Positionen Mindereinnahmen'!$E$9</f>
        <v>0</v>
      </c>
      <c r="AP7" s="5">
        <f>$AM$7*'Positionen Mindereinnahmen'!$F$9</f>
        <v>0</v>
      </c>
      <c r="AQ7" s="5">
        <v>0</v>
      </c>
      <c r="AR7" s="5">
        <f>$AQ$7*'Positionen Mindereinnahmen'!$D$10</f>
        <v>0</v>
      </c>
      <c r="AS7" s="5">
        <f>$AQ$7*'Positionen Mindereinnahmen'!$E$10</f>
        <v>0</v>
      </c>
      <c r="AT7" s="5">
        <f>$AQ$7*'Positionen Mindereinnahmen'!$F$10</f>
        <v>0</v>
      </c>
      <c r="AU7" s="5">
        <v>0</v>
      </c>
      <c r="AV7" s="5">
        <f>$AU$7*'Positionen Mindereinnahmen'!$D$11</f>
        <v>0</v>
      </c>
      <c r="AW7" s="5">
        <f>$AU$7*'Positionen Mindereinnahmen'!$E$11</f>
        <v>0</v>
      </c>
      <c r="AX7" s="5">
        <f>$AU$7*'Positionen Mindereinnahmen'!$F$11</f>
        <v>0</v>
      </c>
      <c r="AY7" s="5">
        <v>0</v>
      </c>
      <c r="AZ7" s="5">
        <f>$AY$7*'Positionen Mindereinnahmen'!$D$12</f>
        <v>0</v>
      </c>
      <c r="BA7" s="5">
        <f>$AY$7*'Positionen Mindereinnahmen'!$E$12</f>
        <v>0</v>
      </c>
      <c r="BB7" s="5">
        <f>$AY$7*'Positionen Mindereinnahmen'!$F$12</f>
        <v>0</v>
      </c>
      <c r="BC7" s="5">
        <v>0</v>
      </c>
      <c r="BD7" s="5">
        <f>$BC$7*'Positionen Mindereinnahmen'!$D$13</f>
        <v>0</v>
      </c>
      <c r="BE7" s="5">
        <f>$BC$7*'Positionen Mindereinnahmen'!$E$13</f>
        <v>0</v>
      </c>
      <c r="BF7" s="5">
        <f>$BC$7*'Positionen Mindereinnahmen'!$F$13</f>
        <v>0</v>
      </c>
      <c r="BG7" s="5">
        <v>0</v>
      </c>
      <c r="BH7" s="5">
        <f>$BG$7*'Positionen Mindereinnahmen'!$D$14</f>
        <v>0</v>
      </c>
      <c r="BI7" s="5">
        <f>$BG$7*'Positionen Mindereinnahmen'!$E$14</f>
        <v>0</v>
      </c>
      <c r="BJ7" s="5">
        <f>$BG$7*'Positionen Mindereinnahmen'!$F$14</f>
        <v>0</v>
      </c>
      <c r="BK7" s="5">
        <v>0</v>
      </c>
      <c r="BL7" s="5">
        <f>$BK$7*'Positionen Mindereinnahmen'!$D$15</f>
        <v>0</v>
      </c>
      <c r="BM7" s="5">
        <f>$BK$7*'Positionen Mindereinnahmen'!$E$15</f>
        <v>0</v>
      </c>
      <c r="BN7" s="5">
        <f>$BK$7*'Positionen Mindereinnahmen'!$F$15</f>
        <v>0</v>
      </c>
      <c r="BO7" s="5">
        <v>0</v>
      </c>
      <c r="BP7" s="5">
        <f>$BO$7*'Positionen Mindereinnahmen'!$D$16</f>
        <v>0</v>
      </c>
      <c r="BQ7" s="5">
        <f>$BO$7*'Positionen Mindereinnahmen'!$E$16</f>
        <v>0</v>
      </c>
      <c r="BR7" s="5">
        <f>$BO$7*'Positionen Mindereinnahmen'!$F$16</f>
        <v>0</v>
      </c>
      <c r="BS7" s="5">
        <v>0</v>
      </c>
      <c r="BT7" s="5">
        <f>$BS$7*'Positionen Mindereinnahmen'!$D$17</f>
        <v>0</v>
      </c>
      <c r="BU7" s="5">
        <f>$BS$7*'Positionen Mindereinnahmen'!$E$17</f>
        <v>0</v>
      </c>
      <c r="BV7" s="5">
        <f>$BS$7*'Positionen Mindereinnahmen'!$F$17</f>
        <v>0</v>
      </c>
      <c r="BW7" s="5">
        <v>0</v>
      </c>
      <c r="BX7" s="5">
        <f>$BW$7*'Positionen Mindereinnahmen'!$D$18</f>
        <v>0</v>
      </c>
      <c r="BY7" s="5">
        <f>$BW$7*'Positionen Mindereinnahmen'!$E$18</f>
        <v>0</v>
      </c>
      <c r="BZ7" s="5">
        <f>$BW$7*'Positionen Mindereinnahmen'!$F$18</f>
        <v>0</v>
      </c>
      <c r="CA7" s="5">
        <v>0</v>
      </c>
      <c r="CB7" s="5">
        <f>$CA$7*'Positionen Mindereinnahmen'!$D$19</f>
        <v>0</v>
      </c>
      <c r="CC7" s="5">
        <f>$CA$7*'Positionen Mindereinnahmen'!$E$19</f>
        <v>0</v>
      </c>
      <c r="CD7" s="5">
        <f>$CA$7*'Positionen Mindereinnahmen'!$F$19</f>
        <v>0</v>
      </c>
      <c r="CE7" s="5">
        <v>0</v>
      </c>
      <c r="CF7" s="5">
        <f>$CE$7*'Positionen Mindereinnahmen'!$D$20</f>
        <v>0</v>
      </c>
      <c r="CG7" s="5">
        <f>$CE$7*'Positionen Mindereinnahmen'!$E$20</f>
        <v>0</v>
      </c>
      <c r="CH7" s="5">
        <f>$CE$7*'Positionen Mindereinnahmen'!$F$20</f>
        <v>0</v>
      </c>
      <c r="CI7" s="5">
        <v>0</v>
      </c>
      <c r="CJ7" s="5">
        <f>$CI$7*'Positionen Mindereinnahmen'!$D$21</f>
        <v>0</v>
      </c>
      <c r="CK7" s="5">
        <f>$CI$7*'Positionen Mindereinnahmen'!$E$21</f>
        <v>0</v>
      </c>
      <c r="CL7" s="5">
        <f>$CI$7*'Positionen Mindereinnahmen'!$F$21</f>
        <v>0</v>
      </c>
      <c r="CM7" s="5">
        <v>0</v>
      </c>
      <c r="CN7" s="5">
        <f>$CM$7*'Positionen Mindereinnahmen'!$D$22</f>
        <v>0</v>
      </c>
      <c r="CO7" s="5">
        <f>$CM$7*'Positionen Mindereinnahmen'!$E$22</f>
        <v>0</v>
      </c>
      <c r="CP7" s="5">
        <f>$CM$7*'Positionen Mindereinnahmen'!$F$22</f>
        <v>0</v>
      </c>
      <c r="CQ7" s="5">
        <v>0</v>
      </c>
      <c r="CR7" s="5">
        <f>$CQ$7*'Positionen Mindereinnahmen'!$D$23</f>
        <v>0</v>
      </c>
      <c r="CS7" s="5">
        <f>$CQ$7*'Positionen Mindereinnahmen'!$E$23</f>
        <v>0</v>
      </c>
      <c r="CT7" s="5">
        <f>$CQ$7*'Positionen Mindereinnahmen'!$F$23</f>
        <v>0</v>
      </c>
      <c r="CU7" s="5">
        <v>0</v>
      </c>
      <c r="CV7" s="5">
        <f>$CU$7*'Positionen Mindereinnahmen'!$D$24</f>
        <v>0</v>
      </c>
      <c r="CW7" s="5">
        <f>$CU$7*'Positionen Mindereinnahmen'!$E$24</f>
        <v>0</v>
      </c>
      <c r="CX7" s="5">
        <f>$CU$7*'Positionen Mindereinnahmen'!$F$24</f>
        <v>0</v>
      </c>
      <c r="CY7" s="5">
        <v>0</v>
      </c>
      <c r="CZ7" s="5">
        <f>$CY$7*'Positionen Mindereinnahmen'!$D$25</f>
        <v>0</v>
      </c>
      <c r="DA7" s="5">
        <f>$CY$7*'Positionen Mindereinnahmen'!$E$25</f>
        <v>0</v>
      </c>
      <c r="DB7" s="5">
        <f>$CY$7*'Positionen Mindereinnahmen'!$F$25</f>
        <v>0</v>
      </c>
      <c r="DC7" s="5">
        <v>0</v>
      </c>
      <c r="DD7" s="5">
        <f>$DC$7*'Positionen Mindereinnahmen'!$D$26</f>
        <v>0</v>
      </c>
      <c r="DE7" s="5">
        <f>$DC$7*'Positionen Mindereinnahmen'!$E$26</f>
        <v>0</v>
      </c>
      <c r="DF7" s="5">
        <f>$DC$7*'Positionen Mindereinnahmen'!$F$26</f>
        <v>0</v>
      </c>
      <c r="DG7" s="5">
        <v>0</v>
      </c>
      <c r="DH7" s="5">
        <f>$DG$7*'Positionen Mindereinnahmen'!$D$27</f>
        <v>0</v>
      </c>
      <c r="DI7" s="5">
        <f>$DG$7*'Positionen Mindereinnahmen'!$E$27</f>
        <v>0</v>
      </c>
      <c r="DJ7" s="5">
        <f>$DG$7*'Positionen Mindereinnahmen'!$F$27</f>
        <v>0</v>
      </c>
      <c r="DK7" s="5">
        <v>0</v>
      </c>
      <c r="DL7" s="5">
        <f>$DK$7*'Positionen Mindereinnahmen'!$D$28</f>
        <v>0</v>
      </c>
      <c r="DM7" s="5">
        <f>$DK$7*'Positionen Mindereinnahmen'!$E$28</f>
        <v>0</v>
      </c>
      <c r="DN7" s="5">
        <f>$DK$7*'Positionen Mindereinnahmen'!$F$28</f>
        <v>0</v>
      </c>
      <c r="DO7" s="5">
        <v>0</v>
      </c>
      <c r="DP7" s="5">
        <f>$DO$7*'Positionen Mindereinnahmen'!$D$29</f>
        <v>0</v>
      </c>
      <c r="DQ7" s="5">
        <f>$DO$7*'Positionen Mindereinnahmen'!$E$29</f>
        <v>0</v>
      </c>
      <c r="DR7" s="5">
        <f>$DO$7*'Positionen Mindereinnahmen'!$F$29</f>
        <v>0</v>
      </c>
      <c r="DS7" s="5">
        <v>0</v>
      </c>
      <c r="DT7" s="5">
        <f>$DS$7*'Positionen Mindereinnahmen'!$D$30</f>
        <v>0</v>
      </c>
      <c r="DU7" s="5">
        <f>$DS$7*'Positionen Mindereinnahmen'!$E$30</f>
        <v>0</v>
      </c>
      <c r="DV7" s="5">
        <f>$DS$7*'Positionen Mindereinnahmen'!$F$30</f>
        <v>0</v>
      </c>
      <c r="DW7" s="5">
        <v>0</v>
      </c>
      <c r="DX7" s="5">
        <f>$DW$7*'Positionen Mindereinnahmen'!$D$31</f>
        <v>0</v>
      </c>
      <c r="DY7" s="5">
        <f>$DW$7*'Positionen Mindereinnahmen'!$E$31</f>
        <v>0</v>
      </c>
      <c r="DZ7" s="5">
        <f>$DW$7*'Positionen Mindereinnahmen'!$F$31</f>
        <v>0</v>
      </c>
      <c r="EA7" s="5">
        <v>0</v>
      </c>
      <c r="EB7" s="5">
        <f>$EA$7*'Positionen Mindereinnahmen'!$D$32</f>
        <v>0</v>
      </c>
      <c r="EC7" s="5">
        <f>$EA$7*'Positionen Mindereinnahmen'!$E$32</f>
        <v>0</v>
      </c>
      <c r="ED7" s="5">
        <f>$EA$7*'Positionen Mindereinnahmen'!$F$32</f>
        <v>0</v>
      </c>
    </row>
    <row r="8" spans="2:134" x14ac:dyDescent="0.4">
      <c r="B8" s="1">
        <v>1968</v>
      </c>
      <c r="C8" s="4">
        <f>F8+I8+L8</f>
        <v>0.32070783248032803</v>
      </c>
      <c r="D8" s="4">
        <f t="shared" si="2"/>
        <v>0.16035391624016401</v>
      </c>
      <c r="E8" s="4">
        <f t="shared" si="3"/>
        <v>0.16035391624016401</v>
      </c>
      <c r="F8" s="17">
        <f>G8+H8</f>
        <v>2.300813465382983E-2</v>
      </c>
      <c r="G8" s="17">
        <f t="shared" si="5"/>
        <v>1.1504067326914915E-2</v>
      </c>
      <c r="H8" s="17">
        <f t="shared" si="5"/>
        <v>1.1504067326914915E-2</v>
      </c>
      <c r="I8" s="17">
        <f>J8+K8</f>
        <v>1.0864952475419644E-2</v>
      </c>
      <c r="J8" s="17">
        <f t="shared" si="7"/>
        <v>5.4324762377098218E-3</v>
      </c>
      <c r="K8" s="17">
        <f t="shared" si="7"/>
        <v>5.4324762377098218E-3</v>
      </c>
      <c r="L8" s="17">
        <f t="shared" si="8"/>
        <v>0.28683474535107856</v>
      </c>
      <c r="M8" s="17">
        <f t="shared" si="9"/>
        <v>0.14341737267553928</v>
      </c>
      <c r="N8" s="17">
        <f t="shared" si="10"/>
        <v>0.14341737267553928</v>
      </c>
      <c r="O8" s="5">
        <v>0.33745264158950422</v>
      </c>
      <c r="P8" s="5">
        <f>O8*'Positionen Mindereinnahmen'!D3</f>
        <v>0.14341737267553928</v>
      </c>
      <c r="Q8" s="5">
        <f>O8*'Positionen Mindereinnahmen'!E3</f>
        <v>0.14341737267553928</v>
      </c>
      <c r="R8" s="5">
        <f>O8*'Positionen Mindereinnahmen'!F3</f>
        <v>5.0617896238425629E-2</v>
      </c>
      <c r="S8" s="5">
        <v>1.2782297029905463E-2</v>
      </c>
      <c r="T8" s="5">
        <f>$S$8*'Positionen Mindereinnahmen'!$D$4</f>
        <v>5.4324762377098218E-3</v>
      </c>
      <c r="U8" s="5">
        <f>$S$8*'Positionen Mindereinnahmen'!$E$4</f>
        <v>5.4324762377098218E-3</v>
      </c>
      <c r="V8" s="5">
        <f>$S$8*'Positionen Mindereinnahmen'!$F$4</f>
        <v>1.9173445544858193E-3</v>
      </c>
      <c r="W8" s="5">
        <v>0</v>
      </c>
      <c r="X8" s="5">
        <f>$W$8*'Positionen Mindereinnahmen'!$D$5</f>
        <v>0</v>
      </c>
      <c r="Y8" s="5">
        <f>$W$8*'Positionen Mindereinnahmen'!$E$5</f>
        <v>0</v>
      </c>
      <c r="Z8" s="5">
        <f>$W$8*'Positionen Mindereinnahmen'!$F$5</f>
        <v>0</v>
      </c>
      <c r="AA8" s="5">
        <v>2.300813465382983E-2</v>
      </c>
      <c r="AB8" s="5">
        <f>$AA$8*'Positionen Mindereinnahmen'!$D$6</f>
        <v>1.1504067326914915E-2</v>
      </c>
      <c r="AC8" s="5">
        <f>$AA$8*'Positionen Mindereinnahmen'!$E$6</f>
        <v>1.1504067326914915E-2</v>
      </c>
      <c r="AD8" s="5">
        <f>$AA$8*'Positionen Mindereinnahmen'!$F$6</f>
        <v>0</v>
      </c>
      <c r="AE8" s="5">
        <v>0</v>
      </c>
      <c r="AF8" s="5">
        <f>$AE$8*'Positionen Mindereinnahmen'!$D$7</f>
        <v>0</v>
      </c>
      <c r="AG8" s="5">
        <f>$AE$8*'Positionen Mindereinnahmen'!$E$7</f>
        <v>0</v>
      </c>
      <c r="AH8" s="5">
        <f>$AE$8*'Positionen Mindereinnahmen'!$F$7</f>
        <v>0</v>
      </c>
      <c r="AI8" s="5">
        <v>0</v>
      </c>
      <c r="AJ8" s="5">
        <f>$AI$8*'Positionen Mindereinnahmen'!$D$8</f>
        <v>0</v>
      </c>
      <c r="AK8" s="5">
        <f>$AI$8*'Positionen Mindereinnahmen'!$E$8</f>
        <v>0</v>
      </c>
      <c r="AL8" s="5">
        <f>$AI$8*'Positionen Mindereinnahmen'!$F$8</f>
        <v>0</v>
      </c>
      <c r="AM8" s="5">
        <v>0</v>
      </c>
      <c r="AN8" s="5">
        <f>$AM$8*'Positionen Mindereinnahmen'!$D$9</f>
        <v>0</v>
      </c>
      <c r="AO8" s="5">
        <f>$AM$8*'Positionen Mindereinnahmen'!$E$9</f>
        <v>0</v>
      </c>
      <c r="AP8" s="5">
        <f>$AM$8*'Positionen Mindereinnahmen'!$F$9</f>
        <v>0</v>
      </c>
      <c r="AQ8" s="5">
        <v>0</v>
      </c>
      <c r="AR8" s="5">
        <f>$AQ$8*'Positionen Mindereinnahmen'!$D$10</f>
        <v>0</v>
      </c>
      <c r="AS8" s="5">
        <f>$AQ$8*'Positionen Mindereinnahmen'!$E$10</f>
        <v>0</v>
      </c>
      <c r="AT8" s="5">
        <f>$AQ$8*'Positionen Mindereinnahmen'!$F$10</f>
        <v>0</v>
      </c>
      <c r="AU8" s="5">
        <v>0</v>
      </c>
      <c r="AV8" s="5">
        <f>$AU$8*'Positionen Mindereinnahmen'!$D$11</f>
        <v>0</v>
      </c>
      <c r="AW8" s="5">
        <f>$AU$8*'Positionen Mindereinnahmen'!$E$11</f>
        <v>0</v>
      </c>
      <c r="AX8" s="5">
        <f>$AU$8*'Positionen Mindereinnahmen'!$F$11</f>
        <v>0</v>
      </c>
      <c r="AY8" s="5">
        <v>0</v>
      </c>
      <c r="AZ8" s="5">
        <f>$AY$8*'Positionen Mindereinnahmen'!$D$12</f>
        <v>0</v>
      </c>
      <c r="BA8" s="5">
        <f>$AY$8*'Positionen Mindereinnahmen'!$E$12</f>
        <v>0</v>
      </c>
      <c r="BB8" s="5">
        <f>$AY$8*'Positionen Mindereinnahmen'!$F$12</f>
        <v>0</v>
      </c>
      <c r="BC8" s="5">
        <v>0</v>
      </c>
      <c r="BD8" s="5">
        <f>$BC$8*'Positionen Mindereinnahmen'!$D$13</f>
        <v>0</v>
      </c>
      <c r="BE8" s="5">
        <f>$BC$8*'Positionen Mindereinnahmen'!$E$13</f>
        <v>0</v>
      </c>
      <c r="BF8" s="5">
        <f>$BC$8*'Positionen Mindereinnahmen'!$F$13</f>
        <v>0</v>
      </c>
      <c r="BG8" s="5">
        <v>0</v>
      </c>
      <c r="BH8" s="5">
        <f>$BG$8*'Positionen Mindereinnahmen'!$D$14</f>
        <v>0</v>
      </c>
      <c r="BI8" s="5">
        <f>$BG$8*'Positionen Mindereinnahmen'!$E$14</f>
        <v>0</v>
      </c>
      <c r="BJ8" s="5">
        <f>$BG$8*'Positionen Mindereinnahmen'!$F$14</f>
        <v>0</v>
      </c>
      <c r="BK8" s="5">
        <v>0</v>
      </c>
      <c r="BL8" s="5">
        <f>$BK$8*'Positionen Mindereinnahmen'!$D$15</f>
        <v>0</v>
      </c>
      <c r="BM8" s="5">
        <f>$BK$8*'Positionen Mindereinnahmen'!$E$15</f>
        <v>0</v>
      </c>
      <c r="BN8" s="5">
        <f>$BK$8*'Positionen Mindereinnahmen'!$F$15</f>
        <v>0</v>
      </c>
      <c r="BO8" s="5">
        <v>0</v>
      </c>
      <c r="BP8" s="5">
        <f>$BO$8*'Positionen Mindereinnahmen'!$D$16</f>
        <v>0</v>
      </c>
      <c r="BQ8" s="5">
        <f>$BO$8*'Positionen Mindereinnahmen'!$E$16</f>
        <v>0</v>
      </c>
      <c r="BR8" s="5">
        <f>$BO$8*'Positionen Mindereinnahmen'!$F$16</f>
        <v>0</v>
      </c>
      <c r="BS8" s="5">
        <v>0</v>
      </c>
      <c r="BT8" s="5">
        <f>$BS$8*'Positionen Mindereinnahmen'!$D$17</f>
        <v>0</v>
      </c>
      <c r="BU8" s="5">
        <f>$BS$8*'Positionen Mindereinnahmen'!$E$17</f>
        <v>0</v>
      </c>
      <c r="BV8" s="5">
        <f>$BS$8*'Positionen Mindereinnahmen'!$F$17</f>
        <v>0</v>
      </c>
      <c r="BW8" s="5">
        <v>0</v>
      </c>
      <c r="BX8" s="5">
        <f>$BW$8*'Positionen Mindereinnahmen'!$D$18</f>
        <v>0</v>
      </c>
      <c r="BY8" s="5">
        <f>$BW$8*'Positionen Mindereinnahmen'!$E$18</f>
        <v>0</v>
      </c>
      <c r="BZ8" s="5">
        <f>$BW$8*'Positionen Mindereinnahmen'!$F$18</f>
        <v>0</v>
      </c>
      <c r="CA8" s="5">
        <v>0</v>
      </c>
      <c r="CB8" s="5">
        <f>$CA$8*'Positionen Mindereinnahmen'!$D$19</f>
        <v>0</v>
      </c>
      <c r="CC8" s="5">
        <f>$CA$8*'Positionen Mindereinnahmen'!$E$19</f>
        <v>0</v>
      </c>
      <c r="CD8" s="5">
        <f>$CA$8*'Positionen Mindereinnahmen'!$F$19</f>
        <v>0</v>
      </c>
      <c r="CE8" s="5">
        <v>0</v>
      </c>
      <c r="CF8" s="5">
        <f>$CE$8*'Positionen Mindereinnahmen'!$D$20</f>
        <v>0</v>
      </c>
      <c r="CG8" s="5">
        <f>$CE$8*'Positionen Mindereinnahmen'!$E$20</f>
        <v>0</v>
      </c>
      <c r="CH8" s="5">
        <f>$CE$8*'Positionen Mindereinnahmen'!$F$20</f>
        <v>0</v>
      </c>
      <c r="CI8" s="5">
        <v>0</v>
      </c>
      <c r="CJ8" s="5">
        <f>$CI$8*'Positionen Mindereinnahmen'!$D$21</f>
        <v>0</v>
      </c>
      <c r="CK8" s="5">
        <f>$CI$8*'Positionen Mindereinnahmen'!$E$21</f>
        <v>0</v>
      </c>
      <c r="CL8" s="5">
        <f>$CI$8*'Positionen Mindereinnahmen'!$F$21</f>
        <v>0</v>
      </c>
      <c r="CM8" s="5">
        <v>0</v>
      </c>
      <c r="CN8" s="5">
        <f>$CM$8*'Positionen Mindereinnahmen'!$D$22</f>
        <v>0</v>
      </c>
      <c r="CO8" s="5">
        <f>$CM$8*'Positionen Mindereinnahmen'!$E$22</f>
        <v>0</v>
      </c>
      <c r="CP8" s="5">
        <f>$CM$8*'Positionen Mindereinnahmen'!$F$22</f>
        <v>0</v>
      </c>
      <c r="CQ8" s="5">
        <v>0</v>
      </c>
      <c r="CR8" s="5">
        <f>$CQ$8*'Positionen Mindereinnahmen'!$D$23</f>
        <v>0</v>
      </c>
      <c r="CS8" s="5">
        <f>$CQ$8*'Positionen Mindereinnahmen'!$E$23</f>
        <v>0</v>
      </c>
      <c r="CT8" s="5">
        <f>$CQ$8*'Positionen Mindereinnahmen'!$F$23</f>
        <v>0</v>
      </c>
      <c r="CU8" s="5">
        <v>0</v>
      </c>
      <c r="CV8" s="5">
        <f>$CU$8*'Positionen Mindereinnahmen'!$D$24</f>
        <v>0</v>
      </c>
      <c r="CW8" s="5">
        <f>$CU$8*'Positionen Mindereinnahmen'!$E$24</f>
        <v>0</v>
      </c>
      <c r="CX8" s="5">
        <f>$CU$8*'Positionen Mindereinnahmen'!$F$24</f>
        <v>0</v>
      </c>
      <c r="CY8" s="5">
        <v>0</v>
      </c>
      <c r="CZ8" s="5">
        <f>$CY$8*'Positionen Mindereinnahmen'!$D$25</f>
        <v>0</v>
      </c>
      <c r="DA8" s="5">
        <f>$CY$8*'Positionen Mindereinnahmen'!$E$25</f>
        <v>0</v>
      </c>
      <c r="DB8" s="5">
        <f>$CY$8*'Positionen Mindereinnahmen'!$F$25</f>
        <v>0</v>
      </c>
      <c r="DC8" s="5">
        <v>0</v>
      </c>
      <c r="DD8" s="5">
        <f>$DC$8*'Positionen Mindereinnahmen'!$D$26</f>
        <v>0</v>
      </c>
      <c r="DE8" s="5">
        <f>$DC$8*'Positionen Mindereinnahmen'!$E$26</f>
        <v>0</v>
      </c>
      <c r="DF8" s="5">
        <f>$DC$8*'Positionen Mindereinnahmen'!$F$26</f>
        <v>0</v>
      </c>
      <c r="DG8" s="5">
        <v>0</v>
      </c>
      <c r="DH8" s="5">
        <f>$DG$8*'Positionen Mindereinnahmen'!$D$27</f>
        <v>0</v>
      </c>
      <c r="DI8" s="5">
        <f>$DG$8*'Positionen Mindereinnahmen'!$E$27</f>
        <v>0</v>
      </c>
      <c r="DJ8" s="5">
        <f>$DG$8*'Positionen Mindereinnahmen'!$F$27</f>
        <v>0</v>
      </c>
      <c r="DK8" s="5">
        <v>0</v>
      </c>
      <c r="DL8" s="5">
        <f>$DK$8*'Positionen Mindereinnahmen'!$D$28</f>
        <v>0</v>
      </c>
      <c r="DM8" s="5">
        <f>$DK$8*'Positionen Mindereinnahmen'!$E$28</f>
        <v>0</v>
      </c>
      <c r="DN8" s="5">
        <f>$DK$8*'Positionen Mindereinnahmen'!$F$28</f>
        <v>0</v>
      </c>
      <c r="DO8" s="5">
        <v>0</v>
      </c>
      <c r="DP8" s="5">
        <f>$DO$8*'Positionen Mindereinnahmen'!$D$29</f>
        <v>0</v>
      </c>
      <c r="DQ8" s="5">
        <f>$DO$8*'Positionen Mindereinnahmen'!$E$29</f>
        <v>0</v>
      </c>
      <c r="DR8" s="5">
        <f>$DO$8*'Positionen Mindereinnahmen'!$F$29</f>
        <v>0</v>
      </c>
      <c r="DS8" s="5">
        <v>0</v>
      </c>
      <c r="DT8" s="5">
        <f>$DS$8*'Positionen Mindereinnahmen'!$D$30</f>
        <v>0</v>
      </c>
      <c r="DU8" s="5">
        <f>$DS$8*'Positionen Mindereinnahmen'!$E$30</f>
        <v>0</v>
      </c>
      <c r="DV8" s="5">
        <f>$DS$8*'Positionen Mindereinnahmen'!$F$30</f>
        <v>0</v>
      </c>
      <c r="DW8" s="5">
        <v>0</v>
      </c>
      <c r="DX8" s="5">
        <f>$DW$8*'Positionen Mindereinnahmen'!$D$31</f>
        <v>0</v>
      </c>
      <c r="DY8" s="5">
        <f>$DW$8*'Positionen Mindereinnahmen'!$E$31</f>
        <v>0</v>
      </c>
      <c r="DZ8" s="5">
        <f>$DW$8*'Positionen Mindereinnahmen'!$F$31</f>
        <v>0</v>
      </c>
      <c r="EA8" s="5">
        <v>0</v>
      </c>
      <c r="EB8" s="5">
        <f>$EA$8*'Positionen Mindereinnahmen'!$D$32</f>
        <v>0</v>
      </c>
      <c r="EC8" s="5">
        <f>$EA$8*'Positionen Mindereinnahmen'!$E$32</f>
        <v>0</v>
      </c>
      <c r="ED8" s="5">
        <f>$EA$8*'Positionen Mindereinnahmen'!$F$32</f>
        <v>0</v>
      </c>
    </row>
    <row r="9" spans="2:134" x14ac:dyDescent="0.4">
      <c r="B9" s="1">
        <v>1969</v>
      </c>
      <c r="C9" s="4">
        <f t="shared" si="1"/>
        <v>0.39172627477848271</v>
      </c>
      <c r="D9" s="4">
        <f t="shared" si="2"/>
        <v>0.18180261065634534</v>
      </c>
      <c r="E9" s="4">
        <f t="shared" si="3"/>
        <v>0.20992366412213737</v>
      </c>
      <c r="F9" s="17">
        <f t="shared" si="4"/>
        <v>7.9250241585413855E-2</v>
      </c>
      <c r="G9" s="17">
        <f t="shared" si="5"/>
        <v>2.5564594059810923E-2</v>
      </c>
      <c r="H9" s="17">
        <f t="shared" si="5"/>
        <v>5.3685647525602939E-2</v>
      </c>
      <c r="I9" s="17">
        <f t="shared" si="6"/>
        <v>1.1734148673453215E-2</v>
      </c>
      <c r="J9" s="17">
        <f t="shared" si="7"/>
        <v>5.8670743367266074E-3</v>
      </c>
      <c r="K9" s="17">
        <f t="shared" si="7"/>
        <v>5.8670743367266074E-3</v>
      </c>
      <c r="L9" s="17">
        <f t="shared" si="8"/>
        <v>0.30074188451961564</v>
      </c>
      <c r="M9" s="17">
        <f t="shared" si="9"/>
        <v>0.15037094225980782</v>
      </c>
      <c r="N9" s="17">
        <f t="shared" si="10"/>
        <v>0.15037094225980782</v>
      </c>
      <c r="O9" s="5">
        <v>0.35279139802539072</v>
      </c>
      <c r="P9" s="5">
        <f>O9*'Positionen Mindereinnahmen'!D3</f>
        <v>0.14993634416079105</v>
      </c>
      <c r="Q9" s="5">
        <f>O9*'Positionen Mindereinnahmen'!E3</f>
        <v>0.14993634416079105</v>
      </c>
      <c r="R9" s="5">
        <f>O9*'Positionen Mindereinnahmen'!F3</f>
        <v>5.291870970380861E-2</v>
      </c>
      <c r="S9" s="5">
        <v>1.3804880792297899E-2</v>
      </c>
      <c r="T9" s="5">
        <f>$S$9*'Positionen Mindereinnahmen'!$D$4</f>
        <v>5.8670743367266074E-3</v>
      </c>
      <c r="U9" s="5">
        <f>$S$9*'Positionen Mindereinnahmen'!$E$4</f>
        <v>5.8670743367266074E-3</v>
      </c>
      <c r="V9" s="5">
        <f>$S$9*'Positionen Mindereinnahmen'!$F$4</f>
        <v>2.070732118844685E-3</v>
      </c>
      <c r="W9" s="5">
        <v>2.8121053465792016E-2</v>
      </c>
      <c r="X9" s="5">
        <f>$W$9*'Positionen Mindereinnahmen'!$D$5</f>
        <v>1.4060526732896008E-2</v>
      </c>
      <c r="Y9" s="5">
        <f>$W$9*'Positionen Mindereinnahmen'!$E$5</f>
        <v>1.4060526732896008E-2</v>
      </c>
      <c r="Z9" s="5">
        <f>$W$9*'Positionen Mindereinnahmen'!$F$5</f>
        <v>0</v>
      </c>
      <c r="AA9" s="5">
        <v>2.300813465382983E-2</v>
      </c>
      <c r="AB9" s="5">
        <f>$AA$9*'Positionen Mindereinnahmen'!$D$6</f>
        <v>1.1504067326914915E-2</v>
      </c>
      <c r="AC9" s="5">
        <f>$AA$9*'Positionen Mindereinnahmen'!$E$6</f>
        <v>1.1504067326914915E-2</v>
      </c>
      <c r="AD9" s="5">
        <f>$AA$9*'Positionen Mindereinnahmen'!$F$6</f>
        <v>0</v>
      </c>
      <c r="AE9" s="5">
        <v>0</v>
      </c>
      <c r="AF9" s="5">
        <f>$AE$9*'Positionen Mindereinnahmen'!$D$7</f>
        <v>0</v>
      </c>
      <c r="AG9" s="5">
        <f>$AE$9*'Positionen Mindereinnahmen'!$E$7</f>
        <v>0</v>
      </c>
      <c r="AH9" s="5">
        <f>$AE$9*'Positionen Mindereinnahmen'!$F$7</f>
        <v>0</v>
      </c>
      <c r="AI9" s="5">
        <v>0</v>
      </c>
      <c r="AJ9" s="5">
        <f>$AI$9*'Positionen Mindereinnahmen'!$D$8</f>
        <v>0</v>
      </c>
      <c r="AK9" s="5">
        <f>$AI$9*'Positionen Mindereinnahmen'!$E$8</f>
        <v>0</v>
      </c>
      <c r="AL9" s="5">
        <f>$AI$9*'Positionen Mindereinnahmen'!$F$8</f>
        <v>0</v>
      </c>
      <c r="AM9" s="5">
        <v>0</v>
      </c>
      <c r="AN9" s="5">
        <f>$AM$9*'Positionen Mindereinnahmen'!$D$9</f>
        <v>0</v>
      </c>
      <c r="AO9" s="5">
        <f>$AM$9*'Positionen Mindereinnahmen'!$E$9</f>
        <v>0</v>
      </c>
      <c r="AP9" s="5">
        <f>$AM$9*'Positionen Mindereinnahmen'!$F$9</f>
        <v>0</v>
      </c>
      <c r="AQ9" s="5">
        <v>0</v>
      </c>
      <c r="AR9" s="5">
        <f>$AQ$9*'Positionen Mindereinnahmen'!$D$10</f>
        <v>0</v>
      </c>
      <c r="AS9" s="5">
        <f>$AQ$9*'Positionen Mindereinnahmen'!$E$10</f>
        <v>0</v>
      </c>
      <c r="AT9" s="5">
        <f>$AQ$9*'Positionen Mindereinnahmen'!$F$10</f>
        <v>0</v>
      </c>
      <c r="AU9" s="5">
        <v>0</v>
      </c>
      <c r="AV9" s="5">
        <f>$AU$9*'Positionen Mindereinnahmen'!$D$11</f>
        <v>0</v>
      </c>
      <c r="AW9" s="5">
        <f>$AU$9*'Positionen Mindereinnahmen'!$E$11</f>
        <v>0</v>
      </c>
      <c r="AX9" s="5">
        <f>$AU$9*'Positionen Mindereinnahmen'!$F$11</f>
        <v>0</v>
      </c>
      <c r="AY9" s="5">
        <v>0</v>
      </c>
      <c r="AZ9" s="5">
        <f>$AY$9*'Positionen Mindereinnahmen'!$D$12</f>
        <v>0</v>
      </c>
      <c r="BA9" s="5">
        <f>$AY$9*'Positionen Mindereinnahmen'!$E$12</f>
        <v>0</v>
      </c>
      <c r="BB9" s="5">
        <f>$AY$9*'Positionen Mindereinnahmen'!$F$12</f>
        <v>0</v>
      </c>
      <c r="BC9" s="5">
        <v>0</v>
      </c>
      <c r="BD9" s="5">
        <f>$BC$9*'Positionen Mindereinnahmen'!$D$13</f>
        <v>0</v>
      </c>
      <c r="BE9" s="5">
        <f>$BC$9*'Positionen Mindereinnahmen'!$E$13</f>
        <v>0</v>
      </c>
      <c r="BF9" s="5">
        <f>$BC$9*'Positionen Mindereinnahmen'!$F$13</f>
        <v>0</v>
      </c>
      <c r="BG9" s="5">
        <v>0</v>
      </c>
      <c r="BH9" s="5">
        <f>$BG$9*'Positionen Mindereinnahmen'!$D$14</f>
        <v>0</v>
      </c>
      <c r="BI9" s="5">
        <f>$BG$9*'Positionen Mindereinnahmen'!$E$14</f>
        <v>0</v>
      </c>
      <c r="BJ9" s="5">
        <f>$BG$9*'Positionen Mindereinnahmen'!$F$14</f>
        <v>0</v>
      </c>
      <c r="BK9" s="5">
        <v>0</v>
      </c>
      <c r="BL9" s="5">
        <f>$BK$9*'Positionen Mindereinnahmen'!$D$15</f>
        <v>0</v>
      </c>
      <c r="BM9" s="5">
        <f>$BK$9*'Positionen Mindereinnahmen'!$E$15</f>
        <v>0</v>
      </c>
      <c r="BN9" s="5">
        <f>$BK$9*'Positionen Mindereinnahmen'!$F$15</f>
        <v>0</v>
      </c>
      <c r="BO9" s="5">
        <v>0</v>
      </c>
      <c r="BP9" s="5">
        <f>$BO$9*'Positionen Mindereinnahmen'!$D$16</f>
        <v>0</v>
      </c>
      <c r="BQ9" s="5">
        <f>$BO$9*'Positionen Mindereinnahmen'!$E$16</f>
        <v>0</v>
      </c>
      <c r="BR9" s="5">
        <f>$BO$9*'Positionen Mindereinnahmen'!$F$16</f>
        <v>0</v>
      </c>
      <c r="BS9" s="5">
        <v>0</v>
      </c>
      <c r="BT9" s="5">
        <f>$BS$9*'Positionen Mindereinnahmen'!$D$17</f>
        <v>0</v>
      </c>
      <c r="BU9" s="5">
        <f>$BS$9*'Positionen Mindereinnahmen'!$E$17</f>
        <v>0</v>
      </c>
      <c r="BV9" s="5">
        <f>$BS$9*'Positionen Mindereinnahmen'!$F$17</f>
        <v>0</v>
      </c>
      <c r="BW9" s="5">
        <v>0</v>
      </c>
      <c r="BX9" s="5">
        <f>$BW$9*'Positionen Mindereinnahmen'!$D$18</f>
        <v>0</v>
      </c>
      <c r="BY9" s="5">
        <f>$BW$9*'Positionen Mindereinnahmen'!$E$18</f>
        <v>0</v>
      </c>
      <c r="BZ9" s="5">
        <f>$BW$9*'Positionen Mindereinnahmen'!$F$18</f>
        <v>0</v>
      </c>
      <c r="CA9" s="5">
        <v>0</v>
      </c>
      <c r="CB9" s="5">
        <f>$CA$9*'Positionen Mindereinnahmen'!$D$19</f>
        <v>0</v>
      </c>
      <c r="CC9" s="5">
        <f>$CA$9*'Positionen Mindereinnahmen'!$E$19</f>
        <v>0</v>
      </c>
      <c r="CD9" s="5">
        <f>$CA$9*'Positionen Mindereinnahmen'!$F$19</f>
        <v>0</v>
      </c>
      <c r="CE9" s="5">
        <v>5.1129188119621851E-3</v>
      </c>
      <c r="CF9" s="5">
        <f>$CE$9*'Positionen Mindereinnahmen'!$D$20</f>
        <v>0</v>
      </c>
      <c r="CG9" s="5">
        <f>$CE$9*'Positionen Mindereinnahmen'!$E$20</f>
        <v>5.1129188119621851E-3</v>
      </c>
      <c r="CH9" s="5">
        <f>$CE$9*'Positionen Mindereinnahmen'!$F$20</f>
        <v>0</v>
      </c>
      <c r="CI9" s="5">
        <v>2.300813465382983E-2</v>
      </c>
      <c r="CJ9" s="5">
        <f>$CI$9*'Positionen Mindereinnahmen'!$D$21</f>
        <v>0</v>
      </c>
      <c r="CK9" s="5">
        <f>$CI$9*'Positionen Mindereinnahmen'!$E$21</f>
        <v>2.300813465382983E-2</v>
      </c>
      <c r="CL9" s="5">
        <f>$CI$9*'Positionen Mindereinnahmen'!$F$21</f>
        <v>0</v>
      </c>
      <c r="CM9" s="5">
        <v>1.022583762392437E-3</v>
      </c>
      <c r="CN9" s="5">
        <f>$CM$9*'Positionen Mindereinnahmen'!$D$22</f>
        <v>4.3459809901678573E-4</v>
      </c>
      <c r="CO9" s="5">
        <f>$CM$9*'Positionen Mindereinnahmen'!$E$22</f>
        <v>4.3459809901678573E-4</v>
      </c>
      <c r="CP9" s="5">
        <f>$CM$9*'Positionen Mindereinnahmen'!$F$22</f>
        <v>1.5338756435886555E-4</v>
      </c>
      <c r="CQ9" s="5">
        <v>0</v>
      </c>
      <c r="CR9" s="5">
        <f>$CQ$9*'Positionen Mindereinnahmen'!$D$23</f>
        <v>0</v>
      </c>
      <c r="CS9" s="5">
        <f>$CQ$9*'Positionen Mindereinnahmen'!$E$23</f>
        <v>0</v>
      </c>
      <c r="CT9" s="5">
        <f>$CQ$9*'Positionen Mindereinnahmen'!$F$23</f>
        <v>0</v>
      </c>
      <c r="CU9" s="5">
        <v>0</v>
      </c>
      <c r="CV9" s="5">
        <f>$CU$9*'Positionen Mindereinnahmen'!$D$24</f>
        <v>0</v>
      </c>
      <c r="CW9" s="5">
        <f>$CU$9*'Positionen Mindereinnahmen'!$E$24</f>
        <v>0</v>
      </c>
      <c r="CX9" s="5">
        <f>$CU$9*'Positionen Mindereinnahmen'!$F$24</f>
        <v>0</v>
      </c>
      <c r="CY9" s="5">
        <v>0</v>
      </c>
      <c r="CZ9" s="5">
        <f>$CY$9*'Positionen Mindereinnahmen'!$D$25</f>
        <v>0</v>
      </c>
      <c r="DA9" s="5">
        <f>$CY$9*'Positionen Mindereinnahmen'!$E$25</f>
        <v>0</v>
      </c>
      <c r="DB9" s="5">
        <f>$CY$9*'Positionen Mindereinnahmen'!$F$25</f>
        <v>0</v>
      </c>
      <c r="DC9" s="5">
        <v>0</v>
      </c>
      <c r="DD9" s="5">
        <f>$DC$9*'Positionen Mindereinnahmen'!$D$26</f>
        <v>0</v>
      </c>
      <c r="DE9" s="5">
        <f>$DC$9*'Positionen Mindereinnahmen'!$E$26</f>
        <v>0</v>
      </c>
      <c r="DF9" s="5">
        <f>$DC$9*'Positionen Mindereinnahmen'!$F$26</f>
        <v>0</v>
      </c>
      <c r="DG9" s="5">
        <v>0</v>
      </c>
      <c r="DH9" s="5">
        <f>$DG$9*'Positionen Mindereinnahmen'!$D$27</f>
        <v>0</v>
      </c>
      <c r="DI9" s="5">
        <f>$DG$9*'Positionen Mindereinnahmen'!$E$27</f>
        <v>0</v>
      </c>
      <c r="DJ9" s="5">
        <f>$DG$9*'Positionen Mindereinnahmen'!$F$27</f>
        <v>0</v>
      </c>
      <c r="DK9" s="5">
        <v>0</v>
      </c>
      <c r="DL9" s="5">
        <f>$DK$9*'Positionen Mindereinnahmen'!$D$28</f>
        <v>0</v>
      </c>
      <c r="DM9" s="5">
        <f>$DK$9*'Positionen Mindereinnahmen'!$E$28</f>
        <v>0</v>
      </c>
      <c r="DN9" s="5">
        <f>$DK$9*'Positionen Mindereinnahmen'!$F$28</f>
        <v>0</v>
      </c>
      <c r="DO9" s="5">
        <v>0</v>
      </c>
      <c r="DP9" s="5">
        <f>$DO$9*'Positionen Mindereinnahmen'!$D$29</f>
        <v>0</v>
      </c>
      <c r="DQ9" s="5">
        <f>$DO$9*'Positionen Mindereinnahmen'!$E$29</f>
        <v>0</v>
      </c>
      <c r="DR9" s="5">
        <f>$DO$9*'Positionen Mindereinnahmen'!$F$29</f>
        <v>0</v>
      </c>
      <c r="DS9" s="5">
        <v>0</v>
      </c>
      <c r="DT9" s="5">
        <f>$DS$9*'Positionen Mindereinnahmen'!$D$30</f>
        <v>0</v>
      </c>
      <c r="DU9" s="5">
        <f>$DS$9*'Positionen Mindereinnahmen'!$E$30</f>
        <v>0</v>
      </c>
      <c r="DV9" s="5">
        <f>$DS$9*'Positionen Mindereinnahmen'!$F$30</f>
        <v>0</v>
      </c>
      <c r="DW9" s="5">
        <v>0</v>
      </c>
      <c r="DX9" s="5">
        <f>$DW$9*'Positionen Mindereinnahmen'!$D$31</f>
        <v>0</v>
      </c>
      <c r="DY9" s="5">
        <f>$DW$9*'Positionen Mindereinnahmen'!$E$31</f>
        <v>0</v>
      </c>
      <c r="DZ9" s="5">
        <f>$DW$9*'Positionen Mindereinnahmen'!$F$31</f>
        <v>0</v>
      </c>
      <c r="EA9" s="5">
        <v>0</v>
      </c>
      <c r="EB9" s="5">
        <f>$EA$9*'Positionen Mindereinnahmen'!$D$32</f>
        <v>0</v>
      </c>
      <c r="EC9" s="5">
        <f>$EA$9*'Positionen Mindereinnahmen'!$E$32</f>
        <v>0</v>
      </c>
      <c r="ED9" s="5">
        <f>$EA$9*'Positionen Mindereinnahmen'!$F$32</f>
        <v>0</v>
      </c>
    </row>
    <row r="10" spans="2:134" x14ac:dyDescent="0.4">
      <c r="B10" s="1">
        <v>1970</v>
      </c>
      <c r="C10" s="4">
        <f>F10+I10+L10</f>
        <v>0.44942556357147606</v>
      </c>
      <c r="D10" s="4">
        <f>G10+J10+M10</f>
        <v>0.2093740253498515</v>
      </c>
      <c r="E10" s="4">
        <f>H10+K10+N10</f>
        <v>0.24005153822162459</v>
      </c>
      <c r="F10" s="17">
        <f t="shared" si="4"/>
        <v>8.4363160397376041E-2</v>
      </c>
      <c r="G10" s="17">
        <f t="shared" si="5"/>
        <v>2.684282376280147E-2</v>
      </c>
      <c r="H10" s="17">
        <f t="shared" si="5"/>
        <v>5.7520336634574579E-2</v>
      </c>
      <c r="I10" s="17">
        <f t="shared" si="6"/>
        <v>1.3037942970503572E-2</v>
      </c>
      <c r="J10" s="17">
        <f t="shared" si="7"/>
        <v>6.5189714852517859E-3</v>
      </c>
      <c r="K10" s="17">
        <f t="shared" si="7"/>
        <v>6.5189714852517859E-3</v>
      </c>
      <c r="L10" s="17">
        <f t="shared" si="8"/>
        <v>0.35202446020359646</v>
      </c>
      <c r="M10" s="17">
        <f t="shared" si="9"/>
        <v>0.17601223010179823</v>
      </c>
      <c r="N10" s="17">
        <f t="shared" si="10"/>
        <v>0.17601223010179823</v>
      </c>
      <c r="O10" s="5">
        <v>0.40903350495697482</v>
      </c>
      <c r="P10" s="5">
        <f>O10*'Positionen Mindereinnahmen'!D3</f>
        <v>0.1738392396067143</v>
      </c>
      <c r="Q10" s="5">
        <f>O10*'Positionen Mindereinnahmen'!E3</f>
        <v>0.1738392396067143</v>
      </c>
      <c r="R10" s="5">
        <f>O10*'Positionen Mindereinnahmen'!F3</f>
        <v>6.1355025743546218E-2</v>
      </c>
      <c r="S10" s="5">
        <v>1.5338756435886555E-2</v>
      </c>
      <c r="T10" s="5">
        <f>$S$10*'Positionen Mindereinnahmen'!$D$4</f>
        <v>6.5189714852517859E-3</v>
      </c>
      <c r="U10" s="5">
        <f>$S$10*'Positionen Mindereinnahmen'!$E$4</f>
        <v>6.5189714852517859E-3</v>
      </c>
      <c r="V10" s="5">
        <f>$S$10*'Positionen Mindereinnahmen'!$F$4</f>
        <v>2.3008134653829831E-3</v>
      </c>
      <c r="W10" s="5">
        <v>3.0677512871773109E-2</v>
      </c>
      <c r="X10" s="5">
        <f>$W$10*'Positionen Mindereinnahmen'!$D$5</f>
        <v>1.5338756435886555E-2</v>
      </c>
      <c r="Y10" s="5">
        <f>$W$10*'Positionen Mindereinnahmen'!$E$5</f>
        <v>1.5338756435886555E-2</v>
      </c>
      <c r="Z10" s="5">
        <f>$W$10*'Positionen Mindereinnahmen'!$F$5</f>
        <v>0</v>
      </c>
      <c r="AA10" s="5">
        <v>2.300813465382983E-2</v>
      </c>
      <c r="AB10" s="5">
        <f>$AA$10*'Positionen Mindereinnahmen'!$D$6</f>
        <v>1.1504067326914915E-2</v>
      </c>
      <c r="AC10" s="5">
        <f>$AA$10*'Positionen Mindereinnahmen'!$E$6</f>
        <v>1.1504067326914915E-2</v>
      </c>
      <c r="AD10" s="5">
        <f>$AA$10*'Positionen Mindereinnahmen'!$F$6</f>
        <v>0</v>
      </c>
      <c r="AE10" s="5">
        <v>0</v>
      </c>
      <c r="AF10" s="5">
        <f>$AE$10*'Positionen Mindereinnahmen'!$D$7</f>
        <v>0</v>
      </c>
      <c r="AG10" s="5">
        <f>$AE$10*'Positionen Mindereinnahmen'!$E$7</f>
        <v>0</v>
      </c>
      <c r="AH10" s="5">
        <f>$AE$10*'Positionen Mindereinnahmen'!$F$7</f>
        <v>0</v>
      </c>
      <c r="AI10" s="5">
        <v>0</v>
      </c>
      <c r="AJ10" s="5">
        <f>$AI$10*'Positionen Mindereinnahmen'!$D$8</f>
        <v>0</v>
      </c>
      <c r="AK10" s="5">
        <f>$AI$10*'Positionen Mindereinnahmen'!$E$8</f>
        <v>0</v>
      </c>
      <c r="AL10" s="5">
        <f>$AI$10*'Positionen Mindereinnahmen'!$F$8</f>
        <v>0</v>
      </c>
      <c r="AM10" s="5">
        <v>0</v>
      </c>
      <c r="AN10" s="5">
        <f>$AM$10*'Positionen Mindereinnahmen'!$D$9</f>
        <v>0</v>
      </c>
      <c r="AO10" s="5">
        <f>$AM$10*'Positionen Mindereinnahmen'!$E$9</f>
        <v>0</v>
      </c>
      <c r="AP10" s="5">
        <f>$AM$10*'Positionen Mindereinnahmen'!$F$9</f>
        <v>0</v>
      </c>
      <c r="AQ10" s="5">
        <v>0</v>
      </c>
      <c r="AR10" s="5">
        <f>$AQ$10*'Positionen Mindereinnahmen'!$D$10</f>
        <v>0</v>
      </c>
      <c r="AS10" s="5">
        <f>$AQ$10*'Positionen Mindereinnahmen'!$E$10</f>
        <v>0</v>
      </c>
      <c r="AT10" s="5">
        <f>$AQ$10*'Positionen Mindereinnahmen'!$F$10</f>
        <v>0</v>
      </c>
      <c r="AU10" s="5">
        <v>0</v>
      </c>
      <c r="AV10" s="5">
        <f>$AU$10*'Positionen Mindereinnahmen'!$D$11</f>
        <v>0</v>
      </c>
      <c r="AW10" s="5">
        <f>$AU$10*'Positionen Mindereinnahmen'!$E$11</f>
        <v>0</v>
      </c>
      <c r="AX10" s="5">
        <f>$AU$10*'Positionen Mindereinnahmen'!$F$11</f>
        <v>0</v>
      </c>
      <c r="AY10" s="5">
        <v>0</v>
      </c>
      <c r="AZ10" s="5">
        <f>$AY$10*'Positionen Mindereinnahmen'!$D$12</f>
        <v>0</v>
      </c>
      <c r="BA10" s="5">
        <f>$AY$10*'Positionen Mindereinnahmen'!$E$12</f>
        <v>0</v>
      </c>
      <c r="BB10" s="5">
        <f>$AY$10*'Positionen Mindereinnahmen'!$F$12</f>
        <v>0</v>
      </c>
      <c r="BC10" s="5">
        <v>0</v>
      </c>
      <c r="BD10" s="5">
        <f>$BC$10*'Positionen Mindereinnahmen'!$D$13</f>
        <v>0</v>
      </c>
      <c r="BE10" s="5">
        <f>$BC$10*'Positionen Mindereinnahmen'!$E$13</f>
        <v>0</v>
      </c>
      <c r="BF10" s="5">
        <f>$BC$10*'Positionen Mindereinnahmen'!$F$13</f>
        <v>0</v>
      </c>
      <c r="BG10" s="5">
        <v>0</v>
      </c>
      <c r="BH10" s="5">
        <f>$BG$10*'Positionen Mindereinnahmen'!$D$14</f>
        <v>0</v>
      </c>
      <c r="BI10" s="5">
        <f>$BG$10*'Positionen Mindereinnahmen'!$E$14</f>
        <v>0</v>
      </c>
      <c r="BJ10" s="5">
        <f>$BG$10*'Positionen Mindereinnahmen'!$F$14</f>
        <v>0</v>
      </c>
      <c r="BK10" s="5">
        <v>0</v>
      </c>
      <c r="BL10" s="5">
        <f>$BK$10*'Positionen Mindereinnahmen'!$D$15</f>
        <v>0</v>
      </c>
      <c r="BM10" s="5">
        <f>$BK$10*'Positionen Mindereinnahmen'!$E$15</f>
        <v>0</v>
      </c>
      <c r="BN10" s="5">
        <f>$BK$10*'Positionen Mindereinnahmen'!$F$15</f>
        <v>0</v>
      </c>
      <c r="BO10" s="5">
        <v>0</v>
      </c>
      <c r="BP10" s="5">
        <f>$BO$10*'Positionen Mindereinnahmen'!$D$16</f>
        <v>0</v>
      </c>
      <c r="BQ10" s="5">
        <f>$BO$10*'Positionen Mindereinnahmen'!$E$16</f>
        <v>0</v>
      </c>
      <c r="BR10" s="5">
        <f>$BO$10*'Positionen Mindereinnahmen'!$F$16</f>
        <v>0</v>
      </c>
      <c r="BS10" s="5">
        <v>0</v>
      </c>
      <c r="BT10" s="5">
        <f>$BS$10*'Positionen Mindereinnahmen'!$D$17</f>
        <v>0</v>
      </c>
      <c r="BU10" s="5">
        <f>$BS$10*'Positionen Mindereinnahmen'!$E$17</f>
        <v>0</v>
      </c>
      <c r="BV10" s="5">
        <f>$BS$10*'Positionen Mindereinnahmen'!$F$17</f>
        <v>0</v>
      </c>
      <c r="BW10" s="5">
        <v>0</v>
      </c>
      <c r="BX10" s="5">
        <f>$BW$10*'Positionen Mindereinnahmen'!$D$18</f>
        <v>0</v>
      </c>
      <c r="BY10" s="5">
        <f>$BW$10*'Positionen Mindereinnahmen'!$E$18</f>
        <v>0</v>
      </c>
      <c r="BZ10" s="5">
        <f>$BW$10*'Positionen Mindereinnahmen'!$F$18</f>
        <v>0</v>
      </c>
      <c r="CA10" s="5">
        <v>0</v>
      </c>
      <c r="CB10" s="5">
        <f>$CA$10*'Positionen Mindereinnahmen'!$D$19</f>
        <v>0</v>
      </c>
      <c r="CC10" s="5">
        <f>$CA$10*'Positionen Mindereinnahmen'!$E$19</f>
        <v>0</v>
      </c>
      <c r="CD10" s="5">
        <f>$CA$10*'Positionen Mindereinnahmen'!$F$19</f>
        <v>0</v>
      </c>
      <c r="CE10" s="5">
        <v>5.1129188119621851E-3</v>
      </c>
      <c r="CF10" s="5">
        <f>$CE$10*'Positionen Mindereinnahmen'!$D$20</f>
        <v>0</v>
      </c>
      <c r="CG10" s="5">
        <f>$CE$10*'Positionen Mindereinnahmen'!$E$20</f>
        <v>5.1129188119621851E-3</v>
      </c>
      <c r="CH10" s="5">
        <f>$CE$10*'Positionen Mindereinnahmen'!$F$20</f>
        <v>0</v>
      </c>
      <c r="CI10" s="5">
        <v>2.5564594059810927E-2</v>
      </c>
      <c r="CJ10" s="5">
        <f>$CI$10*'Positionen Mindereinnahmen'!$D$21</f>
        <v>0</v>
      </c>
      <c r="CK10" s="5">
        <f>$CI$10*'Positionen Mindereinnahmen'!$E$21</f>
        <v>2.5564594059810927E-2</v>
      </c>
      <c r="CL10" s="5">
        <f>$CI$10*'Positionen Mindereinnahmen'!$F$21</f>
        <v>0</v>
      </c>
      <c r="CM10" s="5">
        <v>5.1129188119621851E-3</v>
      </c>
      <c r="CN10" s="5">
        <f>$CM$10*'Positionen Mindereinnahmen'!$D$22</f>
        <v>2.1729904950839288E-3</v>
      </c>
      <c r="CO10" s="5">
        <f>$CM$10*'Positionen Mindereinnahmen'!$E$22</f>
        <v>2.1729904950839288E-3</v>
      </c>
      <c r="CP10" s="5">
        <f>$CM$10*'Positionen Mindereinnahmen'!$F$22</f>
        <v>7.6693782179432777E-4</v>
      </c>
      <c r="CQ10" s="5">
        <v>0</v>
      </c>
      <c r="CR10" s="5">
        <f>$CQ$10*'Positionen Mindereinnahmen'!$D$23</f>
        <v>0</v>
      </c>
      <c r="CS10" s="5">
        <f>$CQ$10*'Positionen Mindereinnahmen'!$E$23</f>
        <v>0</v>
      </c>
      <c r="CT10" s="5">
        <f>$CQ$10*'Positionen Mindereinnahmen'!$F$23</f>
        <v>0</v>
      </c>
      <c r="CU10" s="5">
        <v>0</v>
      </c>
      <c r="CV10" s="5">
        <f>$CU$10*'Positionen Mindereinnahmen'!$D$24</f>
        <v>0</v>
      </c>
      <c r="CW10" s="5">
        <f>$CU$10*'Positionen Mindereinnahmen'!$E$24</f>
        <v>0</v>
      </c>
      <c r="CX10" s="5">
        <f>$CU$10*'Positionen Mindereinnahmen'!$F$24</f>
        <v>0</v>
      </c>
      <c r="CY10" s="5">
        <v>0</v>
      </c>
      <c r="CZ10" s="5">
        <f>$CY$10*'Positionen Mindereinnahmen'!$D$25</f>
        <v>0</v>
      </c>
      <c r="DA10" s="5">
        <f>$CY$10*'Positionen Mindereinnahmen'!$E$25</f>
        <v>0</v>
      </c>
      <c r="DB10" s="5">
        <f>$CY$10*'Positionen Mindereinnahmen'!$F$25</f>
        <v>0</v>
      </c>
      <c r="DC10" s="5">
        <v>0</v>
      </c>
      <c r="DD10" s="5">
        <f>$DC$10*'Positionen Mindereinnahmen'!$D$26</f>
        <v>0</v>
      </c>
      <c r="DE10" s="5">
        <f>$DC$10*'Positionen Mindereinnahmen'!$E$26</f>
        <v>0</v>
      </c>
      <c r="DF10" s="5">
        <f>$DC$10*'Positionen Mindereinnahmen'!$F$26</f>
        <v>0</v>
      </c>
      <c r="DG10" s="5">
        <v>0</v>
      </c>
      <c r="DH10" s="5">
        <f>$DG$10*'Positionen Mindereinnahmen'!$D$27</f>
        <v>0</v>
      </c>
      <c r="DI10" s="5">
        <f>$DG$10*'Positionen Mindereinnahmen'!$E$27</f>
        <v>0</v>
      </c>
      <c r="DJ10" s="5">
        <f>$DG$10*'Positionen Mindereinnahmen'!$F$27</f>
        <v>0</v>
      </c>
      <c r="DK10" s="5">
        <v>0</v>
      </c>
      <c r="DL10" s="5">
        <f>$DK$10*'Positionen Mindereinnahmen'!$D$28</f>
        <v>0</v>
      </c>
      <c r="DM10" s="5">
        <f>$DK$10*'Positionen Mindereinnahmen'!$E$28</f>
        <v>0</v>
      </c>
      <c r="DN10" s="5">
        <f>$DK$10*'Positionen Mindereinnahmen'!$F$28</f>
        <v>0</v>
      </c>
      <c r="DO10" s="5">
        <v>0</v>
      </c>
      <c r="DP10" s="5">
        <f>$DO$10*'Positionen Mindereinnahmen'!$D$29</f>
        <v>0</v>
      </c>
      <c r="DQ10" s="5">
        <f>$DO$10*'Positionen Mindereinnahmen'!$E$29</f>
        <v>0</v>
      </c>
      <c r="DR10" s="5">
        <f>$DO$10*'Positionen Mindereinnahmen'!$F$29</f>
        <v>0</v>
      </c>
      <c r="DS10" s="5">
        <v>0</v>
      </c>
      <c r="DT10" s="5">
        <f>$DS$10*'Positionen Mindereinnahmen'!$D$30</f>
        <v>0</v>
      </c>
      <c r="DU10" s="5">
        <f>$DS$10*'Positionen Mindereinnahmen'!$E$30</f>
        <v>0</v>
      </c>
      <c r="DV10" s="5">
        <f>$DS$10*'Positionen Mindereinnahmen'!$F$30</f>
        <v>0</v>
      </c>
      <c r="DW10" s="5">
        <v>0</v>
      </c>
      <c r="DX10" s="5">
        <f>$DW$10*'Positionen Mindereinnahmen'!$D$31</f>
        <v>0</v>
      </c>
      <c r="DY10" s="5">
        <f>$DW$10*'Positionen Mindereinnahmen'!$E$31</f>
        <v>0</v>
      </c>
      <c r="DZ10" s="5">
        <f>$DW$10*'Positionen Mindereinnahmen'!$F$31</f>
        <v>0</v>
      </c>
      <c r="EA10" s="5">
        <v>0</v>
      </c>
      <c r="EB10" s="5">
        <f>$EA$10*'Positionen Mindereinnahmen'!$D$32</f>
        <v>0</v>
      </c>
      <c r="EC10" s="5">
        <f>$EA$10*'Positionen Mindereinnahmen'!$E$32</f>
        <v>0</v>
      </c>
      <c r="ED10" s="5">
        <f>$EA$10*'Positionen Mindereinnahmen'!$F$32</f>
        <v>0</v>
      </c>
    </row>
    <row r="11" spans="2:134" x14ac:dyDescent="0.4">
      <c r="B11" s="1">
        <v>1971</v>
      </c>
      <c r="C11" s="4">
        <f t="shared" si="1"/>
        <v>0.49007326812657537</v>
      </c>
      <c r="D11" s="4">
        <f t="shared" si="2"/>
        <v>0.22969787762740113</v>
      </c>
      <c r="E11" s="4">
        <f t="shared" si="3"/>
        <v>0.26037539049917424</v>
      </c>
      <c r="F11" s="17">
        <f t="shared" si="4"/>
        <v>8.5897036040964714E-2</v>
      </c>
      <c r="G11" s="17">
        <f t="shared" si="5"/>
        <v>2.7609761584595799E-2</v>
      </c>
      <c r="H11" s="17">
        <f t="shared" si="5"/>
        <v>5.8287274456368915E-2</v>
      </c>
      <c r="I11" s="17">
        <f t="shared" si="6"/>
        <v>1.52109334655875E-2</v>
      </c>
      <c r="J11" s="17">
        <f t="shared" si="7"/>
        <v>7.6054667327937501E-3</v>
      </c>
      <c r="K11" s="17">
        <f t="shared" si="7"/>
        <v>7.6054667327937501E-3</v>
      </c>
      <c r="L11" s="17">
        <f t="shared" si="8"/>
        <v>0.38896529862002316</v>
      </c>
      <c r="M11" s="17">
        <f t="shared" si="9"/>
        <v>0.19448264931001158</v>
      </c>
      <c r="N11" s="17">
        <f t="shared" si="10"/>
        <v>0.19448264931001158</v>
      </c>
      <c r="O11" s="5">
        <v>0.44993685545267226</v>
      </c>
      <c r="P11" s="5">
        <f>O11*'Positionen Mindereinnahmen'!D3</f>
        <v>0.1912231635673857</v>
      </c>
      <c r="Q11" s="5">
        <f>O11*'Positionen Mindereinnahmen'!E3</f>
        <v>0.1912231635673857</v>
      </c>
      <c r="R11" s="5">
        <f>O11*'Positionen Mindereinnahmen'!F3</f>
        <v>6.7490528317900839E-2</v>
      </c>
      <c r="S11" s="5">
        <v>1.7895215841867648E-2</v>
      </c>
      <c r="T11" s="5">
        <f>$S$11*'Positionen Mindereinnahmen'!$D$4</f>
        <v>7.6054667327937501E-3</v>
      </c>
      <c r="U11" s="5">
        <f>$S$11*'Positionen Mindereinnahmen'!$E$4</f>
        <v>7.6054667327937501E-3</v>
      </c>
      <c r="V11" s="5">
        <f>$S$11*'Positionen Mindereinnahmen'!$F$4</f>
        <v>2.6842823762801469E-3</v>
      </c>
      <c r="W11" s="5">
        <v>3.2211388515361768E-2</v>
      </c>
      <c r="X11" s="5">
        <f>$W$11*'Positionen Mindereinnahmen'!$D$5</f>
        <v>1.6105694257680884E-2</v>
      </c>
      <c r="Y11" s="5">
        <f>$W$11*'Positionen Mindereinnahmen'!$E$5</f>
        <v>1.6105694257680884E-2</v>
      </c>
      <c r="Z11" s="5">
        <f>$W$11*'Positionen Mindereinnahmen'!$F$5</f>
        <v>0</v>
      </c>
      <c r="AA11" s="5">
        <v>2.300813465382983E-2</v>
      </c>
      <c r="AB11" s="5">
        <f>$AA$11*'Positionen Mindereinnahmen'!$D$6</f>
        <v>1.1504067326914915E-2</v>
      </c>
      <c r="AC11" s="5">
        <f>$AA$11*'Positionen Mindereinnahmen'!$E$6</f>
        <v>1.1504067326914915E-2</v>
      </c>
      <c r="AD11" s="5">
        <f>$AA$11*'Positionen Mindereinnahmen'!$F$6</f>
        <v>0</v>
      </c>
      <c r="AE11" s="5">
        <v>0</v>
      </c>
      <c r="AF11" s="5">
        <f>$AE$11*'Positionen Mindereinnahmen'!$D$7</f>
        <v>0</v>
      </c>
      <c r="AG11" s="5">
        <f>$AE$11*'Positionen Mindereinnahmen'!$E$7</f>
        <v>0</v>
      </c>
      <c r="AH11" s="5">
        <f>$AE$11*'Positionen Mindereinnahmen'!$F$7</f>
        <v>0</v>
      </c>
      <c r="AI11" s="5">
        <v>0</v>
      </c>
      <c r="AJ11" s="5">
        <f>$AI$11*'Positionen Mindereinnahmen'!$D$8</f>
        <v>0</v>
      </c>
      <c r="AK11" s="5">
        <f>$AI$11*'Positionen Mindereinnahmen'!$E$8</f>
        <v>0</v>
      </c>
      <c r="AL11" s="5">
        <f>$AI$11*'Positionen Mindereinnahmen'!$F$8</f>
        <v>0</v>
      </c>
      <c r="AM11" s="5">
        <v>0</v>
      </c>
      <c r="AN11" s="5">
        <f>$AM$11*'Positionen Mindereinnahmen'!$D$9</f>
        <v>0</v>
      </c>
      <c r="AO11" s="5">
        <f>$AM$11*'Positionen Mindereinnahmen'!$E$9</f>
        <v>0</v>
      </c>
      <c r="AP11" s="5">
        <f>$AM$11*'Positionen Mindereinnahmen'!$F$9</f>
        <v>0</v>
      </c>
      <c r="AQ11" s="5">
        <v>0</v>
      </c>
      <c r="AR11" s="5">
        <f>$AQ$11*'Positionen Mindereinnahmen'!$D$10</f>
        <v>0</v>
      </c>
      <c r="AS11" s="5">
        <f>$AQ$11*'Positionen Mindereinnahmen'!$E$10</f>
        <v>0</v>
      </c>
      <c r="AT11" s="5">
        <f>$AQ$11*'Positionen Mindereinnahmen'!$F$10</f>
        <v>0</v>
      </c>
      <c r="AU11" s="5">
        <v>0</v>
      </c>
      <c r="AV11" s="5">
        <f>$AU$11*'Positionen Mindereinnahmen'!$D$11</f>
        <v>0</v>
      </c>
      <c r="AW11" s="5">
        <f>$AU$11*'Positionen Mindereinnahmen'!$E$11</f>
        <v>0</v>
      </c>
      <c r="AX11" s="5">
        <f>$AU$11*'Positionen Mindereinnahmen'!$F$11</f>
        <v>0</v>
      </c>
      <c r="AY11" s="5">
        <v>0</v>
      </c>
      <c r="AZ11" s="5">
        <f>$AY$11*'Positionen Mindereinnahmen'!$D$12</f>
        <v>0</v>
      </c>
      <c r="BA11" s="5">
        <f>$AY$11*'Positionen Mindereinnahmen'!$E$12</f>
        <v>0</v>
      </c>
      <c r="BB11" s="5">
        <f>$AY$11*'Positionen Mindereinnahmen'!$F$12</f>
        <v>0</v>
      </c>
      <c r="BC11" s="5">
        <v>0</v>
      </c>
      <c r="BD11" s="5">
        <f>$BC$11*'Positionen Mindereinnahmen'!$D$13</f>
        <v>0</v>
      </c>
      <c r="BE11" s="5">
        <f>$BC$11*'Positionen Mindereinnahmen'!$E$13</f>
        <v>0</v>
      </c>
      <c r="BF11" s="5">
        <f>$BC$11*'Positionen Mindereinnahmen'!$F$13</f>
        <v>0</v>
      </c>
      <c r="BG11" s="5">
        <v>0</v>
      </c>
      <c r="BH11" s="5">
        <f>$BG$11*'Positionen Mindereinnahmen'!$D$14</f>
        <v>0</v>
      </c>
      <c r="BI11" s="5">
        <f>$BG$11*'Positionen Mindereinnahmen'!$E$14</f>
        <v>0</v>
      </c>
      <c r="BJ11" s="5">
        <f>$BG$11*'Positionen Mindereinnahmen'!$F$14</f>
        <v>0</v>
      </c>
      <c r="BK11" s="5">
        <v>0</v>
      </c>
      <c r="BL11" s="5">
        <f>$BK$11*'Positionen Mindereinnahmen'!$D$15</f>
        <v>0</v>
      </c>
      <c r="BM11" s="5">
        <f>$BK$11*'Positionen Mindereinnahmen'!$E$15</f>
        <v>0</v>
      </c>
      <c r="BN11" s="5">
        <f>$BK$11*'Positionen Mindereinnahmen'!$F$15</f>
        <v>0</v>
      </c>
      <c r="BO11" s="5">
        <v>0</v>
      </c>
      <c r="BP11" s="5">
        <f>$BO$11*'Positionen Mindereinnahmen'!$D$16</f>
        <v>0</v>
      </c>
      <c r="BQ11" s="5">
        <f>$BO$11*'Positionen Mindereinnahmen'!$E$16</f>
        <v>0</v>
      </c>
      <c r="BR11" s="5">
        <f>$BO$11*'Positionen Mindereinnahmen'!$F$16</f>
        <v>0</v>
      </c>
      <c r="BS11" s="5">
        <v>0</v>
      </c>
      <c r="BT11" s="5">
        <f>$BS$11*'Positionen Mindereinnahmen'!$D$17</f>
        <v>0</v>
      </c>
      <c r="BU11" s="5">
        <f>$BS$11*'Positionen Mindereinnahmen'!$E$17</f>
        <v>0</v>
      </c>
      <c r="BV11" s="5">
        <f>$BS$11*'Positionen Mindereinnahmen'!$F$17</f>
        <v>0</v>
      </c>
      <c r="BW11" s="5">
        <v>0</v>
      </c>
      <c r="BX11" s="5">
        <f>$BW$11*'Positionen Mindereinnahmen'!$D$18</f>
        <v>0</v>
      </c>
      <c r="BY11" s="5">
        <f>$BW$11*'Positionen Mindereinnahmen'!$E$18</f>
        <v>0</v>
      </c>
      <c r="BZ11" s="5">
        <f>$BW$11*'Positionen Mindereinnahmen'!$F$18</f>
        <v>0</v>
      </c>
      <c r="CA11" s="5">
        <v>0</v>
      </c>
      <c r="CB11" s="5">
        <f>$CA$11*'Positionen Mindereinnahmen'!$D$19</f>
        <v>0</v>
      </c>
      <c r="CC11" s="5">
        <f>$CA$11*'Positionen Mindereinnahmen'!$E$19</f>
        <v>0</v>
      </c>
      <c r="CD11" s="5">
        <f>$CA$11*'Positionen Mindereinnahmen'!$F$19</f>
        <v>0</v>
      </c>
      <c r="CE11" s="5">
        <v>5.1129188119621851E-3</v>
      </c>
      <c r="CF11" s="5">
        <f>$CE$11*'Positionen Mindereinnahmen'!$D$20</f>
        <v>0</v>
      </c>
      <c r="CG11" s="5">
        <f>$CE$11*'Positionen Mindereinnahmen'!$E$20</f>
        <v>5.1129188119621851E-3</v>
      </c>
      <c r="CH11" s="5">
        <f>$CE$11*'Positionen Mindereinnahmen'!$F$20</f>
        <v>0</v>
      </c>
      <c r="CI11" s="5">
        <v>2.5564594059810927E-2</v>
      </c>
      <c r="CJ11" s="5">
        <f>$CI$11*'Positionen Mindereinnahmen'!$D$21</f>
        <v>0</v>
      </c>
      <c r="CK11" s="5">
        <f>$CI$11*'Positionen Mindereinnahmen'!$E$21</f>
        <v>2.5564594059810927E-2</v>
      </c>
      <c r="CL11" s="5">
        <f>$CI$11*'Positionen Mindereinnahmen'!$F$21</f>
        <v>0</v>
      </c>
      <c r="CM11" s="5">
        <v>7.6693782179432773E-3</v>
      </c>
      <c r="CN11" s="5">
        <f>$CM$11*'Positionen Mindereinnahmen'!$D$22</f>
        <v>3.259485742625893E-3</v>
      </c>
      <c r="CO11" s="5">
        <f>$CM$11*'Positionen Mindereinnahmen'!$E$22</f>
        <v>3.259485742625893E-3</v>
      </c>
      <c r="CP11" s="5">
        <f>$CM$11*'Positionen Mindereinnahmen'!$F$22</f>
        <v>1.1504067326914915E-3</v>
      </c>
      <c r="CQ11" s="5">
        <v>0</v>
      </c>
      <c r="CR11" s="5">
        <f>$CQ$11*'Positionen Mindereinnahmen'!$D$23</f>
        <v>0</v>
      </c>
      <c r="CS11" s="5">
        <f>$CQ$11*'Positionen Mindereinnahmen'!$E$23</f>
        <v>0</v>
      </c>
      <c r="CT11" s="5">
        <f>$CQ$11*'Positionen Mindereinnahmen'!$F$23</f>
        <v>0</v>
      </c>
      <c r="CU11" s="5">
        <v>0</v>
      </c>
      <c r="CV11" s="5">
        <f>$CU$11*'Positionen Mindereinnahmen'!$D$24</f>
        <v>0</v>
      </c>
      <c r="CW11" s="5">
        <f>$CU$11*'Positionen Mindereinnahmen'!$E$24</f>
        <v>0</v>
      </c>
      <c r="CX11" s="5">
        <f>$CU$11*'Positionen Mindereinnahmen'!$F$24</f>
        <v>0</v>
      </c>
      <c r="CY11" s="5">
        <v>0</v>
      </c>
      <c r="CZ11" s="5">
        <f>$CY$11*'Positionen Mindereinnahmen'!$D$25</f>
        <v>0</v>
      </c>
      <c r="DA11" s="5">
        <f>$CY$11*'Positionen Mindereinnahmen'!$E$25</f>
        <v>0</v>
      </c>
      <c r="DB11" s="5">
        <f>$CY$11*'Positionen Mindereinnahmen'!$F$25</f>
        <v>0</v>
      </c>
      <c r="DC11" s="5">
        <v>0</v>
      </c>
      <c r="DD11" s="5">
        <f>$DC$11*'Positionen Mindereinnahmen'!$D$26</f>
        <v>0</v>
      </c>
      <c r="DE11" s="5">
        <f>$DC$11*'Positionen Mindereinnahmen'!$E$26</f>
        <v>0</v>
      </c>
      <c r="DF11" s="5">
        <f>$DC$11*'Positionen Mindereinnahmen'!$F$26</f>
        <v>0</v>
      </c>
      <c r="DG11" s="5">
        <v>0</v>
      </c>
      <c r="DH11" s="5">
        <f>$DG$11*'Positionen Mindereinnahmen'!$D$27</f>
        <v>0</v>
      </c>
      <c r="DI11" s="5">
        <f>$DG$11*'Positionen Mindereinnahmen'!$E$27</f>
        <v>0</v>
      </c>
      <c r="DJ11" s="5">
        <f>$DG$11*'Positionen Mindereinnahmen'!$F$27</f>
        <v>0</v>
      </c>
      <c r="DK11" s="5">
        <v>0</v>
      </c>
      <c r="DL11" s="5">
        <f>$DK$11*'Positionen Mindereinnahmen'!$D$28</f>
        <v>0</v>
      </c>
      <c r="DM11" s="5">
        <f>$DK$11*'Positionen Mindereinnahmen'!$E$28</f>
        <v>0</v>
      </c>
      <c r="DN11" s="5">
        <f>$DK$11*'Positionen Mindereinnahmen'!$F$28</f>
        <v>0</v>
      </c>
      <c r="DO11" s="5">
        <v>0</v>
      </c>
      <c r="DP11" s="5">
        <f>$DO$11*'Positionen Mindereinnahmen'!$D$29</f>
        <v>0</v>
      </c>
      <c r="DQ11" s="5">
        <f>$DO$11*'Positionen Mindereinnahmen'!$E$29</f>
        <v>0</v>
      </c>
      <c r="DR11" s="5">
        <f>$DO$11*'Positionen Mindereinnahmen'!$F$29</f>
        <v>0</v>
      </c>
      <c r="DS11" s="5">
        <v>0</v>
      </c>
      <c r="DT11" s="5">
        <f>$DS$11*'Positionen Mindereinnahmen'!$D$30</f>
        <v>0</v>
      </c>
      <c r="DU11" s="5">
        <f>$DS$11*'Positionen Mindereinnahmen'!$E$30</f>
        <v>0</v>
      </c>
      <c r="DV11" s="5">
        <f>$DS$11*'Positionen Mindereinnahmen'!$F$30</f>
        <v>0</v>
      </c>
      <c r="DW11" s="5">
        <v>0</v>
      </c>
      <c r="DX11" s="5">
        <f>$DW$11*'Positionen Mindereinnahmen'!$D$31</f>
        <v>0</v>
      </c>
      <c r="DY11" s="5">
        <f>$DW$11*'Positionen Mindereinnahmen'!$E$31</f>
        <v>0</v>
      </c>
      <c r="DZ11" s="5">
        <f>$DW$11*'Positionen Mindereinnahmen'!$F$31</f>
        <v>0</v>
      </c>
      <c r="EA11" s="5">
        <v>0</v>
      </c>
      <c r="EB11" s="5">
        <f>$EA$11*'Positionen Mindereinnahmen'!$D$32</f>
        <v>0</v>
      </c>
      <c r="EC11" s="5">
        <f>$EA$11*'Positionen Mindereinnahmen'!$E$32</f>
        <v>0</v>
      </c>
      <c r="ED11" s="5">
        <f>$EA$11*'Positionen Mindereinnahmen'!$F$32</f>
        <v>0</v>
      </c>
    </row>
    <row r="12" spans="2:134" x14ac:dyDescent="0.4">
      <c r="B12" s="1">
        <v>1972</v>
      </c>
      <c r="C12" s="4">
        <f t="shared" si="1"/>
        <v>0.53430001585004838</v>
      </c>
      <c r="D12" s="4">
        <f t="shared" si="2"/>
        <v>0.25027737584554899</v>
      </c>
      <c r="E12" s="4">
        <f t="shared" si="3"/>
        <v>0.28402264000449939</v>
      </c>
      <c r="F12" s="17">
        <f t="shared" si="4"/>
        <v>9.10099548529269E-2</v>
      </c>
      <c r="G12" s="17">
        <f t="shared" si="5"/>
        <v>2.8632345346988237E-2</v>
      </c>
      <c r="H12" s="17">
        <f>Y12+AC12+AS12+CG12+CK12+DE12</f>
        <v>6.237760950593866E-2</v>
      </c>
      <c r="I12" s="17">
        <f t="shared" si="6"/>
        <v>1.738392396067143E-2</v>
      </c>
      <c r="J12" s="17">
        <f>T12+CV12+DX12+EB12</f>
        <v>8.6919619803357152E-3</v>
      </c>
      <c r="K12" s="17">
        <f t="shared" si="7"/>
        <v>8.6919619803357152E-3</v>
      </c>
      <c r="L12" s="17">
        <f t="shared" si="8"/>
        <v>0.42590613703645003</v>
      </c>
      <c r="M12" s="17">
        <f t="shared" si="9"/>
        <v>0.21295306851822501</v>
      </c>
      <c r="N12" s="17">
        <f t="shared" si="10"/>
        <v>0.21295306851822501</v>
      </c>
      <c r="O12" s="5">
        <v>0.49084020594836975</v>
      </c>
      <c r="P12" s="5">
        <f>O12*'Positionen Mindereinnahmen'!D3</f>
        <v>0.20860708752805715</v>
      </c>
      <c r="Q12" s="5">
        <f>O12*'Positionen Mindereinnahmen'!E3</f>
        <v>0.20860708752805715</v>
      </c>
      <c r="R12" s="5">
        <f>O12*'Positionen Mindereinnahmen'!F3</f>
        <v>7.3626030892255459E-2</v>
      </c>
      <c r="S12" s="5">
        <v>2.0451675247848741E-2</v>
      </c>
      <c r="T12" s="5">
        <f>$S$12*'Positionen Mindereinnahmen'!$D$4</f>
        <v>8.6919619803357152E-3</v>
      </c>
      <c r="U12" s="5">
        <f>$S$12*'Positionen Mindereinnahmen'!$E$4</f>
        <v>8.6919619803357152E-3</v>
      </c>
      <c r="V12" s="5">
        <f>$S$12*'Positionen Mindereinnahmen'!$F$4</f>
        <v>3.0677512871773111E-3</v>
      </c>
      <c r="W12" s="5">
        <v>3.4256556040146643E-2</v>
      </c>
      <c r="X12" s="5">
        <f>$W$12*'Positionen Mindereinnahmen'!$D$5</f>
        <v>1.7128278020073322E-2</v>
      </c>
      <c r="Y12" s="5">
        <f>$W$12*'Positionen Mindereinnahmen'!$E$5</f>
        <v>1.7128278020073322E-2</v>
      </c>
      <c r="Z12" s="5">
        <f>$W$12*'Positionen Mindereinnahmen'!$F$5</f>
        <v>0</v>
      </c>
      <c r="AA12" s="5">
        <v>2.300813465382983E-2</v>
      </c>
      <c r="AB12" s="5">
        <f>$AA$12*'Positionen Mindereinnahmen'!$D$6</f>
        <v>1.1504067326914915E-2</v>
      </c>
      <c r="AC12" s="5">
        <f>$AA$12*'Positionen Mindereinnahmen'!$E$6</f>
        <v>1.1504067326914915E-2</v>
      </c>
      <c r="AD12" s="5">
        <f>$AA$12*'Positionen Mindereinnahmen'!$F$6</f>
        <v>0</v>
      </c>
      <c r="AE12" s="5">
        <v>0</v>
      </c>
      <c r="AF12" s="5">
        <f>$AE$12*'Positionen Mindereinnahmen'!$D$7</f>
        <v>0</v>
      </c>
      <c r="AG12" s="5">
        <f>$AE$12*'Positionen Mindereinnahmen'!$E$7</f>
        <v>0</v>
      </c>
      <c r="AH12" s="5">
        <f>$AE$12*'Positionen Mindereinnahmen'!$F$7</f>
        <v>0</v>
      </c>
      <c r="AI12" s="5">
        <v>0</v>
      </c>
      <c r="AJ12" s="5">
        <f>$AI$12*'Positionen Mindereinnahmen'!$D$8</f>
        <v>0</v>
      </c>
      <c r="AK12" s="5">
        <f>$AI$12*'Positionen Mindereinnahmen'!$E$8</f>
        <v>0</v>
      </c>
      <c r="AL12" s="5">
        <f>$AI$12*'Positionen Mindereinnahmen'!$F$8</f>
        <v>0</v>
      </c>
      <c r="AM12" s="5">
        <v>0</v>
      </c>
      <c r="AN12" s="5">
        <f>$AM$12*'Positionen Mindereinnahmen'!$D$9</f>
        <v>0</v>
      </c>
      <c r="AO12" s="5">
        <f>$AM$12*'Positionen Mindereinnahmen'!$E$9</f>
        <v>0</v>
      </c>
      <c r="AP12" s="5">
        <f>$AM$12*'Positionen Mindereinnahmen'!$F$9</f>
        <v>0</v>
      </c>
      <c r="AQ12" s="5">
        <v>0</v>
      </c>
      <c r="AR12" s="5">
        <f>$AQ$12*'Positionen Mindereinnahmen'!$D$10</f>
        <v>0</v>
      </c>
      <c r="AS12" s="5">
        <f>$AQ$12*'Positionen Mindereinnahmen'!$E$10</f>
        <v>0</v>
      </c>
      <c r="AT12" s="5">
        <f>$AQ$12*'Positionen Mindereinnahmen'!$F$10</f>
        <v>0</v>
      </c>
      <c r="AU12" s="5">
        <v>0</v>
      </c>
      <c r="AV12" s="5">
        <f>$AU$12*'Positionen Mindereinnahmen'!$D$11</f>
        <v>0</v>
      </c>
      <c r="AW12" s="5">
        <f>$AU$12*'Positionen Mindereinnahmen'!$E$11</f>
        <v>0</v>
      </c>
      <c r="AX12" s="5">
        <f>$AU$12*'Positionen Mindereinnahmen'!$F$11</f>
        <v>0</v>
      </c>
      <c r="AY12" s="5">
        <v>0</v>
      </c>
      <c r="AZ12" s="5">
        <f>$AY$12*'Positionen Mindereinnahmen'!$D$12</f>
        <v>0</v>
      </c>
      <c r="BA12" s="5">
        <f>$AY$12*'Positionen Mindereinnahmen'!$E$12</f>
        <v>0</v>
      </c>
      <c r="BB12" s="5">
        <f>$AY$12*'Positionen Mindereinnahmen'!$F$12</f>
        <v>0</v>
      </c>
      <c r="BC12" s="5">
        <v>0</v>
      </c>
      <c r="BD12" s="5">
        <f>$BC$12*'Positionen Mindereinnahmen'!$D$13</f>
        <v>0</v>
      </c>
      <c r="BE12" s="5">
        <f>$BC$12*'Positionen Mindereinnahmen'!$E$13</f>
        <v>0</v>
      </c>
      <c r="BF12" s="5">
        <f>$BC$12*'Positionen Mindereinnahmen'!$F$13</f>
        <v>0</v>
      </c>
      <c r="BG12" s="5">
        <v>0</v>
      </c>
      <c r="BH12" s="5">
        <f>$BG$12*'Positionen Mindereinnahmen'!$D$14</f>
        <v>0</v>
      </c>
      <c r="BI12" s="5">
        <f>$BG$12*'Positionen Mindereinnahmen'!$E$14</f>
        <v>0</v>
      </c>
      <c r="BJ12" s="5">
        <f>$BG$12*'Positionen Mindereinnahmen'!$F$14</f>
        <v>0</v>
      </c>
      <c r="BK12" s="5">
        <v>0</v>
      </c>
      <c r="BL12" s="5">
        <f>$BK$12*'Positionen Mindereinnahmen'!$D$15</f>
        <v>0</v>
      </c>
      <c r="BM12" s="5">
        <f>$BK$12*'Positionen Mindereinnahmen'!$E$15</f>
        <v>0</v>
      </c>
      <c r="BN12" s="5">
        <f>$BK$12*'Positionen Mindereinnahmen'!$F$15</f>
        <v>0</v>
      </c>
      <c r="BO12" s="5">
        <v>0</v>
      </c>
      <c r="BP12" s="5">
        <f>$BO$12*'Positionen Mindereinnahmen'!$D$16</f>
        <v>0</v>
      </c>
      <c r="BQ12" s="5">
        <f>$BO$12*'Positionen Mindereinnahmen'!$E$16</f>
        <v>0</v>
      </c>
      <c r="BR12" s="5">
        <f>$BO$12*'Positionen Mindereinnahmen'!$F$16</f>
        <v>0</v>
      </c>
      <c r="BS12" s="5">
        <v>0</v>
      </c>
      <c r="BT12" s="5">
        <f>$BS$12*'Positionen Mindereinnahmen'!$D$17</f>
        <v>0</v>
      </c>
      <c r="BU12" s="5">
        <f>$BS$12*'Positionen Mindereinnahmen'!$E$17</f>
        <v>0</v>
      </c>
      <c r="BV12" s="5">
        <f>$BS$12*'Positionen Mindereinnahmen'!$F$17</f>
        <v>0</v>
      </c>
      <c r="BW12" s="5">
        <v>0</v>
      </c>
      <c r="BX12" s="5">
        <f>$BW$12*'Positionen Mindereinnahmen'!$D$18</f>
        <v>0</v>
      </c>
      <c r="BY12" s="5">
        <f>$BW$12*'Positionen Mindereinnahmen'!$E$18</f>
        <v>0</v>
      </c>
      <c r="BZ12" s="5">
        <f>$BW$12*'Positionen Mindereinnahmen'!$F$18</f>
        <v>0</v>
      </c>
      <c r="CA12" s="5">
        <v>0</v>
      </c>
      <c r="CB12" s="5">
        <f>$CA$12*'Positionen Mindereinnahmen'!$D$19</f>
        <v>0</v>
      </c>
      <c r="CC12" s="5">
        <f>$CA$12*'Positionen Mindereinnahmen'!$E$19</f>
        <v>0</v>
      </c>
      <c r="CD12" s="5">
        <f>$CA$12*'Positionen Mindereinnahmen'!$F$19</f>
        <v>0</v>
      </c>
      <c r="CE12" s="5">
        <v>5.6242106931584032E-3</v>
      </c>
      <c r="CF12" s="5">
        <f>$CE$12*'Positionen Mindereinnahmen'!$D$20</f>
        <v>0</v>
      </c>
      <c r="CG12" s="5">
        <f>$CE$12*'Positionen Mindereinnahmen'!$E$20</f>
        <v>5.6242106931584032E-3</v>
      </c>
      <c r="CH12" s="5">
        <f>$CE$12*'Positionen Mindereinnahmen'!$F$20</f>
        <v>0</v>
      </c>
      <c r="CI12" s="5">
        <v>2.8121053465792016E-2</v>
      </c>
      <c r="CJ12" s="5">
        <f>$CI$12*'Positionen Mindereinnahmen'!$D$21</f>
        <v>0</v>
      </c>
      <c r="CK12" s="5">
        <f>$CI$12*'Positionen Mindereinnahmen'!$E$21</f>
        <v>2.8121053465792016E-2</v>
      </c>
      <c r="CL12" s="5">
        <f>$CI$12*'Positionen Mindereinnahmen'!$F$21</f>
        <v>0</v>
      </c>
      <c r="CM12" s="5">
        <v>1.022583762392437E-2</v>
      </c>
      <c r="CN12" s="5">
        <f>$CM$12*'Positionen Mindereinnahmen'!$D$22</f>
        <v>4.3459809901678576E-3</v>
      </c>
      <c r="CO12" s="5">
        <f>$CM$12*'Positionen Mindereinnahmen'!$E$22</f>
        <v>4.3459809901678576E-3</v>
      </c>
      <c r="CP12" s="5">
        <f>$CM$12*'Positionen Mindereinnahmen'!$F$22</f>
        <v>1.5338756435886555E-3</v>
      </c>
      <c r="CQ12" s="5">
        <v>0</v>
      </c>
      <c r="CR12" s="5">
        <f>$CQ$12*'Positionen Mindereinnahmen'!$D$23</f>
        <v>0</v>
      </c>
      <c r="CS12" s="5">
        <f>$CQ$12*'Positionen Mindereinnahmen'!$E$23</f>
        <v>0</v>
      </c>
      <c r="CT12" s="5">
        <f>$CQ$12*'Positionen Mindereinnahmen'!$F$23</f>
        <v>0</v>
      </c>
      <c r="CU12" s="5">
        <v>0</v>
      </c>
      <c r="CV12" s="5">
        <f>$CU$12*'Positionen Mindereinnahmen'!$D$24</f>
        <v>0</v>
      </c>
      <c r="CW12" s="5">
        <f>$CU$12*'Positionen Mindereinnahmen'!$E$24</f>
        <v>0</v>
      </c>
      <c r="CX12" s="5">
        <f>$CU$12*'Positionen Mindereinnahmen'!$F$24</f>
        <v>0</v>
      </c>
      <c r="CY12" s="5">
        <v>0</v>
      </c>
      <c r="CZ12" s="5">
        <f>$CY$12*'Positionen Mindereinnahmen'!$D$25</f>
        <v>0</v>
      </c>
      <c r="DA12" s="5">
        <f>$CY$12*'Positionen Mindereinnahmen'!$E$25</f>
        <v>0</v>
      </c>
      <c r="DB12" s="5">
        <f>$CY$12*'Positionen Mindereinnahmen'!$F$25</f>
        <v>0</v>
      </c>
      <c r="DC12" s="5">
        <v>0</v>
      </c>
      <c r="DD12" s="5">
        <f>$DC$12*'Positionen Mindereinnahmen'!$D$26</f>
        <v>0</v>
      </c>
      <c r="DE12" s="5">
        <f>$DC$12*'Positionen Mindereinnahmen'!$E$26</f>
        <v>0</v>
      </c>
      <c r="DF12" s="5">
        <f>$DC$12*'Positionen Mindereinnahmen'!$F$26</f>
        <v>0</v>
      </c>
      <c r="DG12" s="5">
        <v>0</v>
      </c>
      <c r="DH12" s="5">
        <f>$DG$12*'Positionen Mindereinnahmen'!$D$27</f>
        <v>0</v>
      </c>
      <c r="DI12" s="5">
        <f>$DG$12*'Positionen Mindereinnahmen'!$E$27</f>
        <v>0</v>
      </c>
      <c r="DJ12" s="5">
        <f>$DG$12*'Positionen Mindereinnahmen'!$F$27</f>
        <v>0</v>
      </c>
      <c r="DK12" s="5">
        <v>0</v>
      </c>
      <c r="DL12" s="5">
        <f>$DK$12*'Positionen Mindereinnahmen'!$D$28</f>
        <v>0</v>
      </c>
      <c r="DM12" s="5">
        <f>$DK$12*'Positionen Mindereinnahmen'!$E$28</f>
        <v>0</v>
      </c>
      <c r="DN12" s="5">
        <f>$DK$12*'Positionen Mindereinnahmen'!$F$28</f>
        <v>0</v>
      </c>
      <c r="DO12" s="5">
        <v>0</v>
      </c>
      <c r="DP12" s="5">
        <f>$DO$12*'Positionen Mindereinnahmen'!$D$29</f>
        <v>0</v>
      </c>
      <c r="DQ12" s="5">
        <f>$DO$12*'Positionen Mindereinnahmen'!$E$29</f>
        <v>0</v>
      </c>
      <c r="DR12" s="5">
        <f>$DO$12*'Positionen Mindereinnahmen'!$F$29</f>
        <v>0</v>
      </c>
      <c r="DS12" s="5">
        <v>0</v>
      </c>
      <c r="DT12" s="5">
        <f>$DS$12*'Positionen Mindereinnahmen'!$D$30</f>
        <v>0</v>
      </c>
      <c r="DU12" s="5">
        <f>$DS$12*'Positionen Mindereinnahmen'!$E$30</f>
        <v>0</v>
      </c>
      <c r="DV12" s="5">
        <f>$DS$12*'Positionen Mindereinnahmen'!$F$30</f>
        <v>0</v>
      </c>
      <c r="DW12" s="5">
        <v>0</v>
      </c>
      <c r="DX12" s="5">
        <f>$DW$12*'Positionen Mindereinnahmen'!$D$31</f>
        <v>0</v>
      </c>
      <c r="DY12" s="5">
        <f>$DW$12*'Positionen Mindereinnahmen'!$E$31</f>
        <v>0</v>
      </c>
      <c r="DZ12" s="5">
        <f>$DW$12*'Positionen Mindereinnahmen'!$F$31</f>
        <v>0</v>
      </c>
      <c r="EA12" s="5">
        <v>0</v>
      </c>
      <c r="EB12" s="5">
        <f>$EA$12*'Positionen Mindereinnahmen'!$D$32</f>
        <v>0</v>
      </c>
      <c r="EC12" s="5">
        <f>$EA$12*'Positionen Mindereinnahmen'!$E$32</f>
        <v>0</v>
      </c>
      <c r="ED12" s="5">
        <f>$EA$12*'Positionen Mindereinnahmen'!$F$32</f>
        <v>0</v>
      </c>
    </row>
    <row r="13" spans="2:134" x14ac:dyDescent="0.4">
      <c r="B13" s="1">
        <v>1973</v>
      </c>
      <c r="C13" s="4">
        <f t="shared" si="1"/>
        <v>0.72143284436786437</v>
      </c>
      <c r="D13" s="4">
        <f t="shared" si="2"/>
        <v>0.35253575208479265</v>
      </c>
      <c r="E13" s="4">
        <f t="shared" si="3"/>
        <v>0.36889709228307166</v>
      </c>
      <c r="F13" s="17">
        <f t="shared" si="4"/>
        <v>9.5611581783692848E-2</v>
      </c>
      <c r="G13" s="17">
        <f t="shared" si="5"/>
        <v>3.9625120792706928E-2</v>
      </c>
      <c r="H13" s="17">
        <f t="shared" si="5"/>
        <v>5.598646099098592E-2</v>
      </c>
      <c r="I13" s="17">
        <f t="shared" si="6"/>
        <v>1.9556914455755355E-2</v>
      </c>
      <c r="J13" s="17">
        <f t="shared" si="7"/>
        <v>9.7784572278776776E-3</v>
      </c>
      <c r="K13" s="17">
        <f t="shared" si="7"/>
        <v>9.7784572278776776E-3</v>
      </c>
      <c r="L13" s="17">
        <f t="shared" si="8"/>
        <v>0.60626434812841612</v>
      </c>
      <c r="M13" s="17">
        <f t="shared" si="9"/>
        <v>0.30313217406420806</v>
      </c>
      <c r="N13" s="17">
        <f t="shared" si="10"/>
        <v>0.30313217406420806</v>
      </c>
      <c r="O13" s="5">
        <v>0.70046987723881937</v>
      </c>
      <c r="P13" s="5">
        <f>O13*'Positionen Mindereinnahmen'!D3</f>
        <v>0.29769969782649824</v>
      </c>
      <c r="Q13" s="5">
        <f>O13*'Positionen Mindereinnahmen'!E3</f>
        <v>0.29769969782649824</v>
      </c>
      <c r="R13" s="5">
        <f>O13*'Positionen Mindereinnahmen'!F3</f>
        <v>0.1050704815858229</v>
      </c>
      <c r="S13" s="5">
        <v>2.300813465382983E-2</v>
      </c>
      <c r="T13" s="5">
        <f>$S$13*'Positionen Mindereinnahmen'!$D$4</f>
        <v>9.7784572278776776E-3</v>
      </c>
      <c r="U13" s="5">
        <f>$S$13*'Positionen Mindereinnahmen'!$E$4</f>
        <v>9.7784572278776776E-3</v>
      </c>
      <c r="V13" s="5">
        <f>$S$13*'Positionen Mindereinnahmen'!$F$4</f>
        <v>3.4512201980744744E-3</v>
      </c>
      <c r="W13" s="5">
        <v>5.6242106931584032E-2</v>
      </c>
      <c r="X13" s="5">
        <f>$W$13*'Positionen Mindereinnahmen'!$D$5</f>
        <v>2.8121053465792016E-2</v>
      </c>
      <c r="Y13" s="5">
        <f>$W$13*'Positionen Mindereinnahmen'!$E$5</f>
        <v>2.8121053465792016E-2</v>
      </c>
      <c r="Z13" s="5">
        <f>$W$13*'Positionen Mindereinnahmen'!$F$5</f>
        <v>0</v>
      </c>
      <c r="AA13" s="5">
        <v>2.300813465382983E-2</v>
      </c>
      <c r="AB13" s="5">
        <f>$AA$13*'Positionen Mindereinnahmen'!$D$6</f>
        <v>1.1504067326914915E-2</v>
      </c>
      <c r="AC13" s="5">
        <f>$AA$13*'Positionen Mindereinnahmen'!$E$6</f>
        <v>1.1504067326914915E-2</v>
      </c>
      <c r="AD13" s="5">
        <f>$AA$13*'Positionen Mindereinnahmen'!$F$6</f>
        <v>0</v>
      </c>
      <c r="AE13" s="5">
        <v>0</v>
      </c>
      <c r="AF13" s="5">
        <f>$AE$13*'Positionen Mindereinnahmen'!$D$7</f>
        <v>0</v>
      </c>
      <c r="AG13" s="5">
        <f>$AE$13*'Positionen Mindereinnahmen'!$E$7</f>
        <v>0</v>
      </c>
      <c r="AH13" s="5">
        <f>$AE$13*'Positionen Mindereinnahmen'!$F$7</f>
        <v>0</v>
      </c>
      <c r="AI13" s="5">
        <v>0</v>
      </c>
      <c r="AJ13" s="5">
        <f>$AI$13*'Positionen Mindereinnahmen'!$D$8</f>
        <v>0</v>
      </c>
      <c r="AK13" s="5">
        <f>$AI$13*'Positionen Mindereinnahmen'!$E$8</f>
        <v>0</v>
      </c>
      <c r="AL13" s="5">
        <f>$AI$13*'Positionen Mindereinnahmen'!$F$8</f>
        <v>0</v>
      </c>
      <c r="AM13" s="5">
        <v>0</v>
      </c>
      <c r="AN13" s="5">
        <f>$AM$13*'Positionen Mindereinnahmen'!$D$9</f>
        <v>0</v>
      </c>
      <c r="AO13" s="5">
        <f>$AM$13*'Positionen Mindereinnahmen'!$E$9</f>
        <v>0</v>
      </c>
      <c r="AP13" s="5">
        <f>$AM$13*'Positionen Mindereinnahmen'!$F$9</f>
        <v>0</v>
      </c>
      <c r="AQ13" s="5">
        <v>0</v>
      </c>
      <c r="AR13" s="5">
        <f>$AQ$13*'Positionen Mindereinnahmen'!$D$10</f>
        <v>0</v>
      </c>
      <c r="AS13" s="5">
        <f>$AQ$13*'Positionen Mindereinnahmen'!$E$10</f>
        <v>0</v>
      </c>
      <c r="AT13" s="5">
        <f>$AQ$13*'Positionen Mindereinnahmen'!$F$10</f>
        <v>0</v>
      </c>
      <c r="AU13" s="5">
        <v>0</v>
      </c>
      <c r="AV13" s="5">
        <f>$AU$13*'Positionen Mindereinnahmen'!$D$11</f>
        <v>0</v>
      </c>
      <c r="AW13" s="5">
        <f>$AU$13*'Positionen Mindereinnahmen'!$E$11</f>
        <v>0</v>
      </c>
      <c r="AX13" s="5">
        <f>$AU$13*'Positionen Mindereinnahmen'!$F$11</f>
        <v>0</v>
      </c>
      <c r="AY13" s="5">
        <v>0</v>
      </c>
      <c r="AZ13" s="5">
        <f>$AY$13*'Positionen Mindereinnahmen'!$D$12</f>
        <v>0</v>
      </c>
      <c r="BA13" s="5">
        <f>$AY$13*'Positionen Mindereinnahmen'!$E$12</f>
        <v>0</v>
      </c>
      <c r="BB13" s="5">
        <f>$AY$13*'Positionen Mindereinnahmen'!$F$12</f>
        <v>0</v>
      </c>
      <c r="BC13" s="5">
        <v>0</v>
      </c>
      <c r="BD13" s="5">
        <f>$BC$13*'Positionen Mindereinnahmen'!$D$13</f>
        <v>0</v>
      </c>
      <c r="BE13" s="5">
        <f>$BC$13*'Positionen Mindereinnahmen'!$E$13</f>
        <v>0</v>
      </c>
      <c r="BF13" s="5">
        <f>$BC$13*'Positionen Mindereinnahmen'!$F$13</f>
        <v>0</v>
      </c>
      <c r="BG13" s="5">
        <v>0</v>
      </c>
      <c r="BH13" s="5">
        <f>$BG$13*'Positionen Mindereinnahmen'!$D$14</f>
        <v>0</v>
      </c>
      <c r="BI13" s="5">
        <f>$BG$13*'Positionen Mindereinnahmen'!$E$14</f>
        <v>0</v>
      </c>
      <c r="BJ13" s="5">
        <f>$BG$13*'Positionen Mindereinnahmen'!$F$14</f>
        <v>0</v>
      </c>
      <c r="BK13" s="5">
        <v>0</v>
      </c>
      <c r="BL13" s="5">
        <f>$BK$13*'Positionen Mindereinnahmen'!$D$15</f>
        <v>0</v>
      </c>
      <c r="BM13" s="5">
        <f>$BK$13*'Positionen Mindereinnahmen'!$E$15</f>
        <v>0</v>
      </c>
      <c r="BN13" s="5">
        <f>$BK$13*'Positionen Mindereinnahmen'!$F$15</f>
        <v>0</v>
      </c>
      <c r="BO13" s="5">
        <v>0</v>
      </c>
      <c r="BP13" s="5">
        <f>$BO$13*'Positionen Mindereinnahmen'!$D$16</f>
        <v>0</v>
      </c>
      <c r="BQ13" s="5">
        <f>$BO$13*'Positionen Mindereinnahmen'!$E$16</f>
        <v>0</v>
      </c>
      <c r="BR13" s="5">
        <f>$BO$13*'Positionen Mindereinnahmen'!$F$16</f>
        <v>0</v>
      </c>
      <c r="BS13" s="5">
        <v>0</v>
      </c>
      <c r="BT13" s="5">
        <f>$BS$13*'Positionen Mindereinnahmen'!$D$17</f>
        <v>0</v>
      </c>
      <c r="BU13" s="5">
        <f>$BS$13*'Positionen Mindereinnahmen'!$E$17</f>
        <v>0</v>
      </c>
      <c r="BV13" s="5">
        <f>$BS$13*'Positionen Mindereinnahmen'!$F$17</f>
        <v>0</v>
      </c>
      <c r="BW13" s="5">
        <v>0</v>
      </c>
      <c r="BX13" s="5">
        <f>$BW$13*'Positionen Mindereinnahmen'!$D$18</f>
        <v>0</v>
      </c>
      <c r="BY13" s="5">
        <f>$BW$13*'Positionen Mindereinnahmen'!$E$18</f>
        <v>0</v>
      </c>
      <c r="BZ13" s="5">
        <f>$BW$13*'Positionen Mindereinnahmen'!$F$18</f>
        <v>0</v>
      </c>
      <c r="CA13" s="5">
        <v>0</v>
      </c>
      <c r="CB13" s="5">
        <f>$CA$13*'Positionen Mindereinnahmen'!$D$19</f>
        <v>0</v>
      </c>
      <c r="CC13" s="5">
        <f>$CA$13*'Positionen Mindereinnahmen'!$E$19</f>
        <v>0</v>
      </c>
      <c r="CD13" s="5">
        <f>$CA$13*'Positionen Mindereinnahmen'!$F$19</f>
        <v>0</v>
      </c>
      <c r="CE13" s="5">
        <v>1.3804880792297899E-2</v>
      </c>
      <c r="CF13" s="5">
        <f>$CE$13*'Positionen Mindereinnahmen'!$D$20</f>
        <v>0</v>
      </c>
      <c r="CG13" s="5">
        <f>$CE$13*'Positionen Mindereinnahmen'!$E$20</f>
        <v>1.3804880792297899E-2</v>
      </c>
      <c r="CH13" s="5">
        <f>$CE$13*'Positionen Mindereinnahmen'!$F$20</f>
        <v>0</v>
      </c>
      <c r="CI13" s="5">
        <v>2.5564594059810926E-3</v>
      </c>
      <c r="CJ13" s="5">
        <f>$CI$13*'Positionen Mindereinnahmen'!$D$21</f>
        <v>0</v>
      </c>
      <c r="CK13" s="5">
        <f>$CI$13*'Positionen Mindereinnahmen'!$E$21</f>
        <v>2.5564594059810926E-3</v>
      </c>
      <c r="CL13" s="5">
        <f>$CI$13*'Positionen Mindereinnahmen'!$F$21</f>
        <v>0</v>
      </c>
      <c r="CM13" s="5">
        <v>1.2782297029905463E-2</v>
      </c>
      <c r="CN13" s="5">
        <f>$CM$13*'Positionen Mindereinnahmen'!$D$22</f>
        <v>5.4324762377098218E-3</v>
      </c>
      <c r="CO13" s="5">
        <f>$CM$13*'Positionen Mindereinnahmen'!$E$22</f>
        <v>5.4324762377098218E-3</v>
      </c>
      <c r="CP13" s="5">
        <f>$CM$13*'Positionen Mindereinnahmen'!$F$22</f>
        <v>1.9173445544858193E-3</v>
      </c>
      <c r="CQ13" s="5">
        <v>0</v>
      </c>
      <c r="CR13" s="5">
        <f>$CQ$13*'Positionen Mindereinnahmen'!$D$23</f>
        <v>0</v>
      </c>
      <c r="CS13" s="5">
        <f>$CQ$13*'Positionen Mindereinnahmen'!$E$23</f>
        <v>0</v>
      </c>
      <c r="CT13" s="5">
        <f>$CQ$13*'Positionen Mindereinnahmen'!$F$23</f>
        <v>0</v>
      </c>
      <c r="CU13" s="5">
        <v>0</v>
      </c>
      <c r="CV13" s="5">
        <f>$CU$13*'Positionen Mindereinnahmen'!$D$24</f>
        <v>0</v>
      </c>
      <c r="CW13" s="5">
        <f>$CU$13*'Positionen Mindereinnahmen'!$E$24</f>
        <v>0</v>
      </c>
      <c r="CX13" s="5">
        <f>$CU$13*'Positionen Mindereinnahmen'!$F$24</f>
        <v>0</v>
      </c>
      <c r="CY13" s="5">
        <v>0</v>
      </c>
      <c r="CZ13" s="5">
        <f>$CY$13*'Positionen Mindereinnahmen'!$D$25</f>
        <v>0</v>
      </c>
      <c r="DA13" s="5">
        <f>$CY$13*'Positionen Mindereinnahmen'!$E$25</f>
        <v>0</v>
      </c>
      <c r="DB13" s="5">
        <f>$CY$13*'Positionen Mindereinnahmen'!$F$25</f>
        <v>0</v>
      </c>
      <c r="DC13" s="5">
        <v>0</v>
      </c>
      <c r="DD13" s="5">
        <f>$DC$13*'Positionen Mindereinnahmen'!$D$26</f>
        <v>0</v>
      </c>
      <c r="DE13" s="5">
        <f>$DC$13*'Positionen Mindereinnahmen'!$E$26</f>
        <v>0</v>
      </c>
      <c r="DF13" s="5">
        <f>$DC$13*'Positionen Mindereinnahmen'!$F$26</f>
        <v>0</v>
      </c>
      <c r="DG13" s="5">
        <v>0</v>
      </c>
      <c r="DH13" s="5">
        <f>$DG$13*'Positionen Mindereinnahmen'!$D$27</f>
        <v>0</v>
      </c>
      <c r="DI13" s="5">
        <f>$DG$13*'Positionen Mindereinnahmen'!$E$27</f>
        <v>0</v>
      </c>
      <c r="DJ13" s="5">
        <f>$DG$13*'Positionen Mindereinnahmen'!$F$27</f>
        <v>0</v>
      </c>
      <c r="DK13" s="5">
        <v>0</v>
      </c>
      <c r="DL13" s="5">
        <f>$DK$13*'Positionen Mindereinnahmen'!$D$28</f>
        <v>0</v>
      </c>
      <c r="DM13" s="5">
        <f>$DK$13*'Positionen Mindereinnahmen'!$E$28</f>
        <v>0</v>
      </c>
      <c r="DN13" s="5">
        <f>$DK$13*'Positionen Mindereinnahmen'!$F$28</f>
        <v>0</v>
      </c>
      <c r="DO13" s="5">
        <v>0</v>
      </c>
      <c r="DP13" s="5">
        <f>$DO$13*'Positionen Mindereinnahmen'!$D$29</f>
        <v>0</v>
      </c>
      <c r="DQ13" s="5">
        <f>$DO$13*'Positionen Mindereinnahmen'!$E$29</f>
        <v>0</v>
      </c>
      <c r="DR13" s="5">
        <f>$DO$13*'Positionen Mindereinnahmen'!$F$29</f>
        <v>0</v>
      </c>
      <c r="DS13" s="5">
        <v>0</v>
      </c>
      <c r="DT13" s="5">
        <f>$DS$13*'Positionen Mindereinnahmen'!$D$30</f>
        <v>0</v>
      </c>
      <c r="DU13" s="5">
        <f>$DS$13*'Positionen Mindereinnahmen'!$E$30</f>
        <v>0</v>
      </c>
      <c r="DV13" s="5">
        <f>$DS$13*'Positionen Mindereinnahmen'!$F$30</f>
        <v>0</v>
      </c>
      <c r="DW13" s="5">
        <v>0</v>
      </c>
      <c r="DX13" s="5">
        <f>$DW$13*'Positionen Mindereinnahmen'!$D$31</f>
        <v>0</v>
      </c>
      <c r="DY13" s="5">
        <f>$DW$13*'Positionen Mindereinnahmen'!$E$31</f>
        <v>0</v>
      </c>
      <c r="DZ13" s="5">
        <f>$DW$13*'Positionen Mindereinnahmen'!$F$31</f>
        <v>0</v>
      </c>
      <c r="EA13" s="5">
        <v>0</v>
      </c>
      <c r="EB13" s="5">
        <f>$EA$13*'Positionen Mindereinnahmen'!$D$32</f>
        <v>0</v>
      </c>
      <c r="EC13" s="5">
        <f>$EA$13*'Positionen Mindereinnahmen'!$E$32</f>
        <v>0</v>
      </c>
      <c r="ED13" s="5">
        <f>$EA$13*'Positionen Mindereinnahmen'!$F$32</f>
        <v>0</v>
      </c>
    </row>
    <row r="14" spans="2:134" x14ac:dyDescent="0.4">
      <c r="B14" s="1">
        <v>1974</v>
      </c>
      <c r="C14" s="4">
        <f t="shared" si="1"/>
        <v>0.8597372982314414</v>
      </c>
      <c r="D14" s="4">
        <f t="shared" si="2"/>
        <v>0.42245491683837555</v>
      </c>
      <c r="E14" s="4">
        <f t="shared" si="3"/>
        <v>0.43728238139306586</v>
      </c>
      <c r="F14" s="17">
        <f t="shared" si="4"/>
        <v>9.9190624952066375E-2</v>
      </c>
      <c r="G14" s="17">
        <f t="shared" si="5"/>
        <v>4.2181580198688021E-2</v>
      </c>
      <c r="H14" s="17">
        <f t="shared" si="5"/>
        <v>5.7009044753378355E-2</v>
      </c>
      <c r="I14" s="17">
        <f t="shared" si="6"/>
        <v>4.3459809901678574E-2</v>
      </c>
      <c r="J14" s="17">
        <f t="shared" si="7"/>
        <v>2.1729904950839287E-2</v>
      </c>
      <c r="K14" s="17">
        <f t="shared" si="7"/>
        <v>2.1729904950839287E-2</v>
      </c>
      <c r="L14" s="17">
        <f t="shared" si="8"/>
        <v>0.71708686337769645</v>
      </c>
      <c r="M14" s="17">
        <f t="shared" si="9"/>
        <v>0.35854343168884822</v>
      </c>
      <c r="N14" s="17">
        <f t="shared" si="10"/>
        <v>0.35854343168884822</v>
      </c>
      <c r="O14" s="5">
        <v>0.82829284753787402</v>
      </c>
      <c r="P14" s="5">
        <f>O14*'Positionen Mindereinnahmen'!D3</f>
        <v>0.35202446020359646</v>
      </c>
      <c r="Q14" s="5">
        <f>O14*'Positionen Mindereinnahmen'!E3</f>
        <v>0.35202446020359646</v>
      </c>
      <c r="R14" s="5">
        <f>O14*'Positionen Mindereinnahmen'!F3</f>
        <v>0.12424392713068109</v>
      </c>
      <c r="S14" s="5">
        <v>5.1129188119621853E-2</v>
      </c>
      <c r="T14" s="5">
        <f>$S$14*'Positionen Mindereinnahmen'!$D$4</f>
        <v>2.1729904950839287E-2</v>
      </c>
      <c r="U14" s="5">
        <f>$S$14*'Positionen Mindereinnahmen'!$E$4</f>
        <v>2.1729904950839287E-2</v>
      </c>
      <c r="V14" s="5">
        <f>$S$14*'Positionen Mindereinnahmen'!$F$4</f>
        <v>7.6693782179432773E-3</v>
      </c>
      <c r="W14" s="5">
        <v>6.1355025743546218E-2</v>
      </c>
      <c r="X14" s="5">
        <f>$W$14*'Positionen Mindereinnahmen'!$D$5</f>
        <v>3.0677512871773109E-2</v>
      </c>
      <c r="Y14" s="5">
        <f>$W$14*'Positionen Mindereinnahmen'!$E$5</f>
        <v>3.0677512871773109E-2</v>
      </c>
      <c r="Z14" s="5">
        <f>$W$14*'Positionen Mindereinnahmen'!$F$5</f>
        <v>0</v>
      </c>
      <c r="AA14" s="5">
        <v>2.300813465382983E-2</v>
      </c>
      <c r="AB14" s="5">
        <f>$AA$14*'Positionen Mindereinnahmen'!$D$6</f>
        <v>1.1504067326914915E-2</v>
      </c>
      <c r="AC14" s="5">
        <f>$AA$14*'Positionen Mindereinnahmen'!$E$6</f>
        <v>1.1504067326914915E-2</v>
      </c>
      <c r="AD14" s="5">
        <f>$AA$14*'Positionen Mindereinnahmen'!$F$6</f>
        <v>0</v>
      </c>
      <c r="AE14" s="5">
        <v>0</v>
      </c>
      <c r="AF14" s="5">
        <f>$AE$14*'Positionen Mindereinnahmen'!$D$7</f>
        <v>0</v>
      </c>
      <c r="AG14" s="5">
        <f>$AE$14*'Positionen Mindereinnahmen'!$E$7</f>
        <v>0</v>
      </c>
      <c r="AH14" s="5">
        <f>$AE$14*'Positionen Mindereinnahmen'!$F$7</f>
        <v>0</v>
      </c>
      <c r="AI14" s="5">
        <v>0</v>
      </c>
      <c r="AJ14" s="5">
        <f>$AI$14*'Positionen Mindereinnahmen'!$D$8</f>
        <v>0</v>
      </c>
      <c r="AK14" s="5">
        <f>$AI$14*'Positionen Mindereinnahmen'!$E$8</f>
        <v>0</v>
      </c>
      <c r="AL14" s="5">
        <f>$AI$14*'Positionen Mindereinnahmen'!$F$8</f>
        <v>0</v>
      </c>
      <c r="AM14" s="5">
        <v>0</v>
      </c>
      <c r="AN14" s="5">
        <f>$AM$14*'Positionen Mindereinnahmen'!$D$9</f>
        <v>0</v>
      </c>
      <c r="AO14" s="5">
        <f>$AM$14*'Positionen Mindereinnahmen'!$E$9</f>
        <v>0</v>
      </c>
      <c r="AP14" s="5">
        <f>$AM$14*'Positionen Mindereinnahmen'!$F$9</f>
        <v>0</v>
      </c>
      <c r="AQ14" s="5">
        <v>0</v>
      </c>
      <c r="AR14" s="5">
        <f>$AQ$14*'Positionen Mindereinnahmen'!$D$10</f>
        <v>0</v>
      </c>
      <c r="AS14" s="5">
        <f>$AQ$14*'Positionen Mindereinnahmen'!$E$10</f>
        <v>0</v>
      </c>
      <c r="AT14" s="5">
        <f>$AQ$14*'Positionen Mindereinnahmen'!$F$10</f>
        <v>0</v>
      </c>
      <c r="AU14" s="5">
        <v>0</v>
      </c>
      <c r="AV14" s="5">
        <f>$AU$14*'Positionen Mindereinnahmen'!$D$11</f>
        <v>0</v>
      </c>
      <c r="AW14" s="5">
        <f>$AU$14*'Positionen Mindereinnahmen'!$E$11</f>
        <v>0</v>
      </c>
      <c r="AX14" s="5">
        <f>$AU$14*'Positionen Mindereinnahmen'!$F$11</f>
        <v>0</v>
      </c>
      <c r="AY14" s="5">
        <v>0</v>
      </c>
      <c r="AZ14" s="5">
        <f>$AY$14*'Positionen Mindereinnahmen'!$D$12</f>
        <v>0</v>
      </c>
      <c r="BA14" s="5">
        <f>$AY$14*'Positionen Mindereinnahmen'!$E$12</f>
        <v>0</v>
      </c>
      <c r="BB14" s="5">
        <f>$AY$14*'Positionen Mindereinnahmen'!$F$12</f>
        <v>0</v>
      </c>
      <c r="BC14" s="5">
        <v>0</v>
      </c>
      <c r="BD14" s="5">
        <f>$BC$14*'Positionen Mindereinnahmen'!$D$13</f>
        <v>0</v>
      </c>
      <c r="BE14" s="5">
        <f>$BC$14*'Positionen Mindereinnahmen'!$E$13</f>
        <v>0</v>
      </c>
      <c r="BF14" s="5">
        <f>$BC$14*'Positionen Mindereinnahmen'!$F$13</f>
        <v>0</v>
      </c>
      <c r="BG14" s="5">
        <v>0</v>
      </c>
      <c r="BH14" s="5">
        <f>$BG$14*'Positionen Mindereinnahmen'!$D$14</f>
        <v>0</v>
      </c>
      <c r="BI14" s="5">
        <f>$BG$14*'Positionen Mindereinnahmen'!$E$14</f>
        <v>0</v>
      </c>
      <c r="BJ14" s="5">
        <f>$BG$14*'Positionen Mindereinnahmen'!$F$14</f>
        <v>0</v>
      </c>
      <c r="BK14" s="5">
        <v>0</v>
      </c>
      <c r="BL14" s="5">
        <f>$BK$14*'Positionen Mindereinnahmen'!$D$15</f>
        <v>0</v>
      </c>
      <c r="BM14" s="5">
        <f>$BK$14*'Positionen Mindereinnahmen'!$E$15</f>
        <v>0</v>
      </c>
      <c r="BN14" s="5">
        <f>$BK$14*'Positionen Mindereinnahmen'!$F$15</f>
        <v>0</v>
      </c>
      <c r="BO14" s="5">
        <v>0</v>
      </c>
      <c r="BP14" s="5">
        <f>$BO$14*'Positionen Mindereinnahmen'!$D$16</f>
        <v>0</v>
      </c>
      <c r="BQ14" s="5">
        <f>$BO$14*'Positionen Mindereinnahmen'!$E$16</f>
        <v>0</v>
      </c>
      <c r="BR14" s="5">
        <f>$BO$14*'Positionen Mindereinnahmen'!$F$16</f>
        <v>0</v>
      </c>
      <c r="BS14" s="5">
        <v>0</v>
      </c>
      <c r="BT14" s="5">
        <f>$BS$14*'Positionen Mindereinnahmen'!$D$17</f>
        <v>0</v>
      </c>
      <c r="BU14" s="5">
        <f>$BS$14*'Positionen Mindereinnahmen'!$E$17</f>
        <v>0</v>
      </c>
      <c r="BV14" s="5">
        <f>$BS$14*'Positionen Mindereinnahmen'!$F$17</f>
        <v>0</v>
      </c>
      <c r="BW14" s="5">
        <v>0</v>
      </c>
      <c r="BX14" s="5">
        <f>$BW$14*'Positionen Mindereinnahmen'!$D$18</f>
        <v>0</v>
      </c>
      <c r="BY14" s="5">
        <f>$BW$14*'Positionen Mindereinnahmen'!$E$18</f>
        <v>0</v>
      </c>
      <c r="BZ14" s="5">
        <f>$BW$14*'Positionen Mindereinnahmen'!$F$18</f>
        <v>0</v>
      </c>
      <c r="CA14" s="5">
        <v>0</v>
      </c>
      <c r="CB14" s="5">
        <f>$CA$14*'Positionen Mindereinnahmen'!$D$19</f>
        <v>0</v>
      </c>
      <c r="CC14" s="5">
        <f>$CA$14*'Positionen Mindereinnahmen'!$E$19</f>
        <v>0</v>
      </c>
      <c r="CD14" s="5">
        <f>$CA$14*'Positionen Mindereinnahmen'!$F$19</f>
        <v>0</v>
      </c>
      <c r="CE14" s="5">
        <v>9.7145457427281513E-3</v>
      </c>
      <c r="CF14" s="5">
        <f>$CE$14*'Positionen Mindereinnahmen'!$D$20</f>
        <v>0</v>
      </c>
      <c r="CG14" s="5">
        <f>$CE$14*'Positionen Mindereinnahmen'!$E$20</f>
        <v>9.7145457427281513E-3</v>
      </c>
      <c r="CH14" s="5">
        <f>$CE$14*'Positionen Mindereinnahmen'!$F$20</f>
        <v>0</v>
      </c>
      <c r="CI14" s="5">
        <v>5.1129188119621851E-3</v>
      </c>
      <c r="CJ14" s="5">
        <f>$CI$14*'Positionen Mindereinnahmen'!$D$21</f>
        <v>0</v>
      </c>
      <c r="CK14" s="5">
        <f>$CI$14*'Positionen Mindereinnahmen'!$E$21</f>
        <v>5.1129188119621851E-3</v>
      </c>
      <c r="CL14" s="5">
        <f>$CI$14*'Positionen Mindereinnahmen'!$F$21</f>
        <v>0</v>
      </c>
      <c r="CM14" s="5">
        <v>1.5338756435886555E-2</v>
      </c>
      <c r="CN14" s="5">
        <f>$CM$14*'Positionen Mindereinnahmen'!$D$22</f>
        <v>6.5189714852517859E-3</v>
      </c>
      <c r="CO14" s="5">
        <f>$CM$14*'Positionen Mindereinnahmen'!$E$22</f>
        <v>6.5189714852517859E-3</v>
      </c>
      <c r="CP14" s="5">
        <f>$CM$14*'Positionen Mindereinnahmen'!$F$22</f>
        <v>2.3008134653829831E-3</v>
      </c>
      <c r="CQ14" s="5">
        <v>0</v>
      </c>
      <c r="CR14" s="5">
        <f>$CQ$14*'Positionen Mindereinnahmen'!$D$23</f>
        <v>0</v>
      </c>
      <c r="CS14" s="5">
        <f>$CQ$14*'Positionen Mindereinnahmen'!$E$23</f>
        <v>0</v>
      </c>
      <c r="CT14" s="5">
        <f>$CQ$14*'Positionen Mindereinnahmen'!$F$23</f>
        <v>0</v>
      </c>
      <c r="CU14" s="5">
        <v>0</v>
      </c>
      <c r="CV14" s="5">
        <f>$CU$14*'Positionen Mindereinnahmen'!$D$24</f>
        <v>0</v>
      </c>
      <c r="CW14" s="5">
        <f>$CU$14*'Positionen Mindereinnahmen'!$E$24</f>
        <v>0</v>
      </c>
      <c r="CX14" s="5">
        <f>$CU$14*'Positionen Mindereinnahmen'!$F$24</f>
        <v>0</v>
      </c>
      <c r="CY14" s="5">
        <v>0</v>
      </c>
      <c r="CZ14" s="5">
        <f>$CY$14*'Positionen Mindereinnahmen'!$D$25</f>
        <v>0</v>
      </c>
      <c r="DA14" s="5">
        <f>$CY$14*'Positionen Mindereinnahmen'!$E$25</f>
        <v>0</v>
      </c>
      <c r="DB14" s="5">
        <f>$CY$14*'Positionen Mindereinnahmen'!$F$25</f>
        <v>0</v>
      </c>
      <c r="DC14" s="5">
        <v>0</v>
      </c>
      <c r="DD14" s="5">
        <f>$DC$14*'Positionen Mindereinnahmen'!$D$26</f>
        <v>0</v>
      </c>
      <c r="DE14" s="5">
        <f>$DC$14*'Positionen Mindereinnahmen'!$E$26</f>
        <v>0</v>
      </c>
      <c r="DF14" s="5">
        <f>$DC$14*'Positionen Mindereinnahmen'!$F$26</f>
        <v>0</v>
      </c>
      <c r="DG14" s="5">
        <v>0</v>
      </c>
      <c r="DH14" s="5">
        <f>$DG$14*'Positionen Mindereinnahmen'!$D$27</f>
        <v>0</v>
      </c>
      <c r="DI14" s="5">
        <f>$DG$14*'Positionen Mindereinnahmen'!$E$27</f>
        <v>0</v>
      </c>
      <c r="DJ14" s="5">
        <f>$DG$14*'Positionen Mindereinnahmen'!$F$27</f>
        <v>0</v>
      </c>
      <c r="DK14" s="5">
        <v>0</v>
      </c>
      <c r="DL14" s="5">
        <f>$DK$14*'Positionen Mindereinnahmen'!$D$28</f>
        <v>0</v>
      </c>
      <c r="DM14" s="5">
        <f>$DK$14*'Positionen Mindereinnahmen'!$E$28</f>
        <v>0</v>
      </c>
      <c r="DN14" s="5">
        <f>$DK$14*'Positionen Mindereinnahmen'!$F$28</f>
        <v>0</v>
      </c>
      <c r="DO14" s="5">
        <v>0</v>
      </c>
      <c r="DP14" s="5">
        <f>$DO$14*'Positionen Mindereinnahmen'!$D$29</f>
        <v>0</v>
      </c>
      <c r="DQ14" s="5">
        <f>$DO$14*'Positionen Mindereinnahmen'!$E$29</f>
        <v>0</v>
      </c>
      <c r="DR14" s="5">
        <f>$DO$14*'Positionen Mindereinnahmen'!$F$29</f>
        <v>0</v>
      </c>
      <c r="DS14" s="5">
        <v>0</v>
      </c>
      <c r="DT14" s="5">
        <f>$DS$14*'Positionen Mindereinnahmen'!$D$30</f>
        <v>0</v>
      </c>
      <c r="DU14" s="5">
        <f>$DS$14*'Positionen Mindereinnahmen'!$E$30</f>
        <v>0</v>
      </c>
      <c r="DV14" s="5">
        <f>$DS$14*'Positionen Mindereinnahmen'!$F$30</f>
        <v>0</v>
      </c>
      <c r="DW14" s="5">
        <v>0</v>
      </c>
      <c r="DX14" s="5">
        <f>$DW$14*'Positionen Mindereinnahmen'!$D$31</f>
        <v>0</v>
      </c>
      <c r="DY14" s="5">
        <f>$DW$14*'Positionen Mindereinnahmen'!$E$31</f>
        <v>0</v>
      </c>
      <c r="DZ14" s="5">
        <f>$DW$14*'Positionen Mindereinnahmen'!$F$31</f>
        <v>0</v>
      </c>
      <c r="EA14" s="5">
        <v>0</v>
      </c>
      <c r="EB14" s="5">
        <f>$EA$14*'Positionen Mindereinnahmen'!$D$32</f>
        <v>0</v>
      </c>
      <c r="EC14" s="5">
        <f>$EA$14*'Positionen Mindereinnahmen'!$E$32</f>
        <v>0</v>
      </c>
      <c r="ED14" s="5">
        <f>$EA$14*'Positionen Mindereinnahmen'!$F$32</f>
        <v>0</v>
      </c>
    </row>
    <row r="15" spans="2:134" x14ac:dyDescent="0.4">
      <c r="B15" s="1">
        <v>1975</v>
      </c>
      <c r="C15" s="4">
        <f t="shared" si="1"/>
        <v>1.1366018518991936</v>
      </c>
      <c r="D15" s="4">
        <f t="shared" si="2"/>
        <v>0.55679685862268191</v>
      </c>
      <c r="E15" s="4">
        <f t="shared" si="3"/>
        <v>0.5798049932765118</v>
      </c>
      <c r="F15" s="17">
        <f t="shared" si="4"/>
        <v>0.10225837623924369</v>
      </c>
      <c r="G15" s="17">
        <f t="shared" si="5"/>
        <v>3.9625120792706928E-2</v>
      </c>
      <c r="H15" s="17">
        <f t="shared" si="5"/>
        <v>6.2633255446536765E-2</v>
      </c>
      <c r="I15" s="17">
        <f t="shared" si="6"/>
        <v>6.9535695842685721E-2</v>
      </c>
      <c r="J15" s="17">
        <f t="shared" si="7"/>
        <v>3.4767847921342861E-2</v>
      </c>
      <c r="K15" s="17">
        <f t="shared" si="7"/>
        <v>3.4767847921342861E-2</v>
      </c>
      <c r="L15" s="17">
        <f t="shared" si="8"/>
        <v>0.96480777981726429</v>
      </c>
      <c r="M15" s="17">
        <f t="shared" si="9"/>
        <v>0.48240388990863214</v>
      </c>
      <c r="N15" s="17">
        <f t="shared" si="10"/>
        <v>0.48240388990863214</v>
      </c>
      <c r="O15" s="5">
        <v>1.1248421386316807</v>
      </c>
      <c r="P15" s="5">
        <f>O15*'Positionen Mindereinnahmen'!D3</f>
        <v>0.47805790891846428</v>
      </c>
      <c r="Q15" s="5">
        <f>O15*'Positionen Mindereinnahmen'!E3</f>
        <v>0.47805790891846428</v>
      </c>
      <c r="R15" s="5">
        <f>O15*'Positionen Mindereinnahmen'!F3</f>
        <v>0.16872632079475211</v>
      </c>
      <c r="S15" s="5">
        <v>8.1806700991394962E-2</v>
      </c>
      <c r="T15" s="5">
        <f>$S$15*'Positionen Mindereinnahmen'!$D$4</f>
        <v>3.4767847921342861E-2</v>
      </c>
      <c r="U15" s="5">
        <f>$S$15*'Positionen Mindereinnahmen'!$E$4</f>
        <v>3.4767847921342861E-2</v>
      </c>
      <c r="V15" s="5">
        <f>$S$15*'Positionen Mindereinnahmen'!$F$4</f>
        <v>1.2271005148709244E-2</v>
      </c>
      <c r="W15" s="5">
        <v>5.6242106931584032E-2</v>
      </c>
      <c r="X15" s="5">
        <f>$W$15*'Positionen Mindereinnahmen'!$D$5</f>
        <v>2.8121053465792016E-2</v>
      </c>
      <c r="Y15" s="5">
        <f>$W$15*'Positionen Mindereinnahmen'!$E$5</f>
        <v>2.8121053465792016E-2</v>
      </c>
      <c r="Z15" s="5">
        <f>$W$15*'Positionen Mindereinnahmen'!$F$5</f>
        <v>0</v>
      </c>
      <c r="AA15" s="5">
        <v>2.300813465382983E-2</v>
      </c>
      <c r="AB15" s="5">
        <f>$AA$15*'Positionen Mindereinnahmen'!$D$6</f>
        <v>1.1504067326914915E-2</v>
      </c>
      <c r="AC15" s="5">
        <f>$AA$15*'Positionen Mindereinnahmen'!$E$6</f>
        <v>1.1504067326914915E-2</v>
      </c>
      <c r="AD15" s="5">
        <f>$AA$15*'Positionen Mindereinnahmen'!$F$6</f>
        <v>0</v>
      </c>
      <c r="AE15" s="5">
        <v>0</v>
      </c>
      <c r="AF15" s="5">
        <f>$AE$15*'Positionen Mindereinnahmen'!$D$7</f>
        <v>0</v>
      </c>
      <c r="AG15" s="5">
        <f>$AE$15*'Positionen Mindereinnahmen'!$E$7</f>
        <v>0</v>
      </c>
      <c r="AH15" s="5">
        <f>$AE$15*'Positionen Mindereinnahmen'!$F$7</f>
        <v>0</v>
      </c>
      <c r="AI15" s="5">
        <v>0</v>
      </c>
      <c r="AJ15" s="5">
        <f>$AI$15*'Positionen Mindereinnahmen'!$D$8</f>
        <v>0</v>
      </c>
      <c r="AK15" s="5">
        <f>$AI$15*'Positionen Mindereinnahmen'!$E$8</f>
        <v>0</v>
      </c>
      <c r="AL15" s="5">
        <f>$AI$15*'Positionen Mindereinnahmen'!$F$8</f>
        <v>0</v>
      </c>
      <c r="AM15" s="5">
        <v>0</v>
      </c>
      <c r="AN15" s="5">
        <f>$AM$15*'Positionen Mindereinnahmen'!$D$9</f>
        <v>0</v>
      </c>
      <c r="AO15" s="5">
        <f>$AM$15*'Positionen Mindereinnahmen'!$E$9</f>
        <v>0</v>
      </c>
      <c r="AP15" s="5">
        <f>$AM$15*'Positionen Mindereinnahmen'!$F$9</f>
        <v>0</v>
      </c>
      <c r="AQ15" s="5">
        <v>0</v>
      </c>
      <c r="AR15" s="5">
        <f>$AQ$15*'Positionen Mindereinnahmen'!$D$10</f>
        <v>0</v>
      </c>
      <c r="AS15" s="5">
        <f>$AQ$15*'Positionen Mindereinnahmen'!$E$10</f>
        <v>0</v>
      </c>
      <c r="AT15" s="5">
        <f>$AQ$15*'Positionen Mindereinnahmen'!$F$10</f>
        <v>0</v>
      </c>
      <c r="AU15" s="5">
        <v>0</v>
      </c>
      <c r="AV15" s="5">
        <f>$AU$15*'Positionen Mindereinnahmen'!$D$11</f>
        <v>0</v>
      </c>
      <c r="AW15" s="5">
        <f>$AU$15*'Positionen Mindereinnahmen'!$E$11</f>
        <v>0</v>
      </c>
      <c r="AX15" s="5">
        <f>$AU$15*'Positionen Mindereinnahmen'!$F$11</f>
        <v>0</v>
      </c>
      <c r="AY15" s="5">
        <v>0</v>
      </c>
      <c r="AZ15" s="5">
        <f>$AY$15*'Positionen Mindereinnahmen'!$D$12</f>
        <v>0</v>
      </c>
      <c r="BA15" s="5">
        <f>$AY$15*'Positionen Mindereinnahmen'!$E$12</f>
        <v>0</v>
      </c>
      <c r="BB15" s="5">
        <f>$AY$15*'Positionen Mindereinnahmen'!$F$12</f>
        <v>0</v>
      </c>
      <c r="BC15" s="5">
        <v>0</v>
      </c>
      <c r="BD15" s="5">
        <f>$BC$15*'Positionen Mindereinnahmen'!$D$13</f>
        <v>0</v>
      </c>
      <c r="BE15" s="5">
        <f>$BC$15*'Positionen Mindereinnahmen'!$E$13</f>
        <v>0</v>
      </c>
      <c r="BF15" s="5">
        <f>$BC$15*'Positionen Mindereinnahmen'!$F$13</f>
        <v>0</v>
      </c>
      <c r="BG15" s="5">
        <v>0</v>
      </c>
      <c r="BH15" s="5">
        <f>$BG$15*'Positionen Mindereinnahmen'!$D$14</f>
        <v>0</v>
      </c>
      <c r="BI15" s="5">
        <f>$BG$15*'Positionen Mindereinnahmen'!$E$14</f>
        <v>0</v>
      </c>
      <c r="BJ15" s="5">
        <f>$BG$15*'Positionen Mindereinnahmen'!$F$14</f>
        <v>0</v>
      </c>
      <c r="BK15" s="5">
        <v>0</v>
      </c>
      <c r="BL15" s="5">
        <f>$BK$15*'Positionen Mindereinnahmen'!$D$15</f>
        <v>0</v>
      </c>
      <c r="BM15" s="5">
        <f>$BK$15*'Positionen Mindereinnahmen'!$E$15</f>
        <v>0</v>
      </c>
      <c r="BN15" s="5">
        <f>$BK$15*'Positionen Mindereinnahmen'!$F$15</f>
        <v>0</v>
      </c>
      <c r="BO15" s="5">
        <v>0</v>
      </c>
      <c r="BP15" s="5">
        <f>$BO$15*'Positionen Mindereinnahmen'!$D$16</f>
        <v>0</v>
      </c>
      <c r="BQ15" s="5">
        <f>$BO$15*'Positionen Mindereinnahmen'!$E$16</f>
        <v>0</v>
      </c>
      <c r="BR15" s="5">
        <f>$BO$15*'Positionen Mindereinnahmen'!$F$16</f>
        <v>0</v>
      </c>
      <c r="BS15" s="5">
        <v>0</v>
      </c>
      <c r="BT15" s="5">
        <f>$BS$15*'Positionen Mindereinnahmen'!$D$17</f>
        <v>0</v>
      </c>
      <c r="BU15" s="5">
        <f>$BS$15*'Positionen Mindereinnahmen'!$E$17</f>
        <v>0</v>
      </c>
      <c r="BV15" s="5">
        <f>$BS$15*'Positionen Mindereinnahmen'!$F$17</f>
        <v>0</v>
      </c>
      <c r="BW15" s="5">
        <v>0</v>
      </c>
      <c r="BX15" s="5">
        <f>$BW$15*'Positionen Mindereinnahmen'!$D$18</f>
        <v>0</v>
      </c>
      <c r="BY15" s="5">
        <f>$BW$15*'Positionen Mindereinnahmen'!$E$18</f>
        <v>0</v>
      </c>
      <c r="BZ15" s="5">
        <f>$BW$15*'Positionen Mindereinnahmen'!$F$18</f>
        <v>0</v>
      </c>
      <c r="CA15" s="5">
        <v>0</v>
      </c>
      <c r="CB15" s="5">
        <f>$CA$15*'Positionen Mindereinnahmen'!$D$19</f>
        <v>0</v>
      </c>
      <c r="CC15" s="5">
        <f>$CA$15*'Positionen Mindereinnahmen'!$E$19</f>
        <v>0</v>
      </c>
      <c r="CD15" s="5">
        <f>$CA$15*'Positionen Mindereinnahmen'!$F$19</f>
        <v>0</v>
      </c>
      <c r="CE15" s="5">
        <v>1.5338756435886555E-2</v>
      </c>
      <c r="CF15" s="5">
        <f>$CE$15*'Positionen Mindereinnahmen'!$D$20</f>
        <v>0</v>
      </c>
      <c r="CG15" s="5">
        <f>$CE$15*'Positionen Mindereinnahmen'!$E$20</f>
        <v>1.5338756435886555E-2</v>
      </c>
      <c r="CH15" s="5">
        <f>$CE$15*'Positionen Mindereinnahmen'!$F$20</f>
        <v>0</v>
      </c>
      <c r="CI15" s="5">
        <v>7.6693782179432773E-3</v>
      </c>
      <c r="CJ15" s="5">
        <f>$CI$15*'Positionen Mindereinnahmen'!$D$21</f>
        <v>0</v>
      </c>
      <c r="CK15" s="5">
        <f>$CI$15*'Positionen Mindereinnahmen'!$E$21</f>
        <v>7.6693782179432773E-3</v>
      </c>
      <c r="CL15" s="5">
        <f>$CI$15*'Positionen Mindereinnahmen'!$F$21</f>
        <v>0</v>
      </c>
      <c r="CM15" s="5">
        <v>1.022583762392437E-2</v>
      </c>
      <c r="CN15" s="5">
        <f>$CM$15*'Positionen Mindereinnahmen'!$D$22</f>
        <v>4.3459809901678576E-3</v>
      </c>
      <c r="CO15" s="5">
        <f>$CM$15*'Positionen Mindereinnahmen'!$E$22</f>
        <v>4.3459809901678576E-3</v>
      </c>
      <c r="CP15" s="5">
        <f>$CM$15*'Positionen Mindereinnahmen'!$F$22</f>
        <v>1.5338756435886555E-3</v>
      </c>
      <c r="CQ15" s="5">
        <v>0</v>
      </c>
      <c r="CR15" s="5">
        <f>$CQ$15*'Positionen Mindereinnahmen'!$D$23</f>
        <v>0</v>
      </c>
      <c r="CS15" s="5">
        <f>$CQ$15*'Positionen Mindereinnahmen'!$E$23</f>
        <v>0</v>
      </c>
      <c r="CT15" s="5">
        <f>$CQ$15*'Positionen Mindereinnahmen'!$F$23</f>
        <v>0</v>
      </c>
      <c r="CU15" s="5">
        <v>0</v>
      </c>
      <c r="CV15" s="5">
        <f>$CU$15*'Positionen Mindereinnahmen'!$D$24</f>
        <v>0</v>
      </c>
      <c r="CW15" s="5">
        <f>$CU$15*'Positionen Mindereinnahmen'!$E$24</f>
        <v>0</v>
      </c>
      <c r="CX15" s="5">
        <f>$CU$15*'Positionen Mindereinnahmen'!$F$24</f>
        <v>0</v>
      </c>
      <c r="CY15" s="5">
        <v>0</v>
      </c>
      <c r="CZ15" s="5">
        <f>$CY$15*'Positionen Mindereinnahmen'!$D$25</f>
        <v>0</v>
      </c>
      <c r="DA15" s="5">
        <f>$CY$15*'Positionen Mindereinnahmen'!$E$25</f>
        <v>0</v>
      </c>
      <c r="DB15" s="5">
        <f>$CY$15*'Positionen Mindereinnahmen'!$F$25</f>
        <v>0</v>
      </c>
      <c r="DC15" s="5">
        <v>0</v>
      </c>
      <c r="DD15" s="5">
        <f>$DC$15*'Positionen Mindereinnahmen'!$D$26</f>
        <v>0</v>
      </c>
      <c r="DE15" s="5">
        <f>$DC$15*'Positionen Mindereinnahmen'!$E$26</f>
        <v>0</v>
      </c>
      <c r="DF15" s="5">
        <f>$DC$15*'Positionen Mindereinnahmen'!$F$26</f>
        <v>0</v>
      </c>
      <c r="DG15" s="5">
        <v>0</v>
      </c>
      <c r="DH15" s="5">
        <f>$DG$15*'Positionen Mindereinnahmen'!$D$27</f>
        <v>0</v>
      </c>
      <c r="DI15" s="5">
        <f>$DG$15*'Positionen Mindereinnahmen'!$E$27</f>
        <v>0</v>
      </c>
      <c r="DJ15" s="5">
        <f>$DG$15*'Positionen Mindereinnahmen'!$F$27</f>
        <v>0</v>
      </c>
      <c r="DK15" s="5">
        <v>0</v>
      </c>
      <c r="DL15" s="5">
        <f>$DK$15*'Positionen Mindereinnahmen'!$D$28</f>
        <v>0</v>
      </c>
      <c r="DM15" s="5">
        <f>$DK$15*'Positionen Mindereinnahmen'!$E$28</f>
        <v>0</v>
      </c>
      <c r="DN15" s="5">
        <f>$DK$15*'Positionen Mindereinnahmen'!$F$28</f>
        <v>0</v>
      </c>
      <c r="DO15" s="5">
        <v>0</v>
      </c>
      <c r="DP15" s="5">
        <f>$DO$15*'Positionen Mindereinnahmen'!$D$29</f>
        <v>0</v>
      </c>
      <c r="DQ15" s="5">
        <f>$DO$15*'Positionen Mindereinnahmen'!$E$29</f>
        <v>0</v>
      </c>
      <c r="DR15" s="5">
        <f>$DO$15*'Positionen Mindereinnahmen'!$F$29</f>
        <v>0</v>
      </c>
      <c r="DS15" s="5">
        <v>0</v>
      </c>
      <c r="DT15" s="5">
        <f>$DS$15*'Positionen Mindereinnahmen'!$D$30</f>
        <v>0</v>
      </c>
      <c r="DU15" s="5">
        <f>$DS$15*'Positionen Mindereinnahmen'!$E$30</f>
        <v>0</v>
      </c>
      <c r="DV15" s="5">
        <f>$DS$15*'Positionen Mindereinnahmen'!$F$30</f>
        <v>0</v>
      </c>
      <c r="DW15" s="5">
        <v>0</v>
      </c>
      <c r="DX15" s="5">
        <f>$DW$15*'Positionen Mindereinnahmen'!$D$31</f>
        <v>0</v>
      </c>
      <c r="DY15" s="5">
        <f>$DW$15*'Positionen Mindereinnahmen'!$E$31</f>
        <v>0</v>
      </c>
      <c r="DZ15" s="5">
        <f>$DW$15*'Positionen Mindereinnahmen'!$F$31</f>
        <v>0</v>
      </c>
      <c r="EA15" s="5">
        <v>0</v>
      </c>
      <c r="EB15" s="5">
        <f>$EA$15*'Positionen Mindereinnahmen'!$D$32</f>
        <v>0</v>
      </c>
      <c r="EC15" s="5">
        <f>$EA$15*'Positionen Mindereinnahmen'!$E$32</f>
        <v>0</v>
      </c>
      <c r="ED15" s="5">
        <f>$EA$15*'Positionen Mindereinnahmen'!$F$32</f>
        <v>0</v>
      </c>
    </row>
    <row r="16" spans="2:134" x14ac:dyDescent="0.4">
      <c r="B16" s="1">
        <v>1976</v>
      </c>
      <c r="C16" s="4">
        <f t="shared" si="1"/>
        <v>1.2397549889305306</v>
      </c>
      <c r="D16" s="4">
        <f t="shared" si="2"/>
        <v>0.60990730278193905</v>
      </c>
      <c r="E16" s="4">
        <f t="shared" si="3"/>
        <v>0.62984768614859155</v>
      </c>
      <c r="F16" s="17">
        <f t="shared" si="4"/>
        <v>6.8513112080293287E-2</v>
      </c>
      <c r="G16" s="17">
        <f t="shared" si="5"/>
        <v>2.4286364356820377E-2</v>
      </c>
      <c r="H16" s="17">
        <f t="shared" si="5"/>
        <v>4.4226747723472903E-2</v>
      </c>
      <c r="I16" s="17">
        <f t="shared" si="6"/>
        <v>7.6054667327937489E-2</v>
      </c>
      <c r="J16" s="17">
        <f t="shared" si="7"/>
        <v>3.8027333663968745E-2</v>
      </c>
      <c r="K16" s="17">
        <f t="shared" si="7"/>
        <v>3.8027333663968745E-2</v>
      </c>
      <c r="L16" s="17">
        <f t="shared" si="8"/>
        <v>1.0951872095222999</v>
      </c>
      <c r="M16" s="17">
        <f t="shared" si="9"/>
        <v>0.54759360476114993</v>
      </c>
      <c r="N16" s="17">
        <f t="shared" si="10"/>
        <v>0.54759360476114993</v>
      </c>
      <c r="O16" s="5">
        <v>1.2782297029905463</v>
      </c>
      <c r="P16" s="5">
        <f>O16*'Positionen Mindereinnahmen'!D3</f>
        <v>0.54324762377098212</v>
      </c>
      <c r="Q16" s="5">
        <f>O16*'Positionen Mindereinnahmen'!E3</f>
        <v>0.54324762377098212</v>
      </c>
      <c r="R16" s="5">
        <f>O16*'Positionen Mindereinnahmen'!F3</f>
        <v>0.19173445544858195</v>
      </c>
      <c r="S16" s="5">
        <v>8.9476079209338227E-2</v>
      </c>
      <c r="T16" s="5">
        <f>$S$16*'Positionen Mindereinnahmen'!$D$4</f>
        <v>3.8027333663968745E-2</v>
      </c>
      <c r="U16" s="5">
        <f>$S$16*'Positionen Mindereinnahmen'!$E$4</f>
        <v>3.8027333663968745E-2</v>
      </c>
      <c r="V16" s="5">
        <f>$S$16*'Positionen Mindereinnahmen'!$F$4</f>
        <v>1.3421411881400733E-2</v>
      </c>
      <c r="W16" s="5">
        <v>2.5564594059810927E-2</v>
      </c>
      <c r="X16" s="5">
        <f>$W$16*'Positionen Mindereinnahmen'!$D$5</f>
        <v>1.2782297029905463E-2</v>
      </c>
      <c r="Y16" s="5">
        <f>$W$16*'Positionen Mindereinnahmen'!$E$5</f>
        <v>1.2782297029905463E-2</v>
      </c>
      <c r="Z16" s="5">
        <f>$W$16*'Positionen Mindereinnahmen'!$F$5</f>
        <v>0</v>
      </c>
      <c r="AA16" s="5">
        <v>2.300813465382983E-2</v>
      </c>
      <c r="AB16" s="5">
        <f>$AA$16*'Positionen Mindereinnahmen'!$D$6</f>
        <v>1.1504067326914915E-2</v>
      </c>
      <c r="AC16" s="5">
        <f>$AA$16*'Positionen Mindereinnahmen'!$E$6</f>
        <v>1.1504067326914915E-2</v>
      </c>
      <c r="AD16" s="5">
        <f>$AA$16*'Positionen Mindereinnahmen'!$F$6</f>
        <v>0</v>
      </c>
      <c r="AE16" s="5">
        <v>0</v>
      </c>
      <c r="AF16" s="5">
        <f>$AE$16*'Positionen Mindereinnahmen'!$D$7</f>
        <v>0</v>
      </c>
      <c r="AG16" s="5">
        <f>$AE$16*'Positionen Mindereinnahmen'!$E$7</f>
        <v>0</v>
      </c>
      <c r="AH16" s="5">
        <f>$AE$16*'Positionen Mindereinnahmen'!$F$7</f>
        <v>0</v>
      </c>
      <c r="AI16" s="5">
        <v>0</v>
      </c>
      <c r="AJ16" s="5">
        <f>$AI$16*'Positionen Mindereinnahmen'!$D$8</f>
        <v>0</v>
      </c>
      <c r="AK16" s="5">
        <f>$AI$16*'Positionen Mindereinnahmen'!$E$8</f>
        <v>0</v>
      </c>
      <c r="AL16" s="5">
        <f>$AI$16*'Positionen Mindereinnahmen'!$F$8</f>
        <v>0</v>
      </c>
      <c r="AM16" s="5">
        <v>0</v>
      </c>
      <c r="AN16" s="5">
        <f>$AM$16*'Positionen Mindereinnahmen'!$D$9</f>
        <v>0</v>
      </c>
      <c r="AO16" s="5">
        <f>$AM$16*'Positionen Mindereinnahmen'!$E$9</f>
        <v>0</v>
      </c>
      <c r="AP16" s="5">
        <f>$AM$16*'Positionen Mindereinnahmen'!$F$9</f>
        <v>0</v>
      </c>
      <c r="AQ16" s="5">
        <v>0</v>
      </c>
      <c r="AR16" s="5">
        <f>$AQ$16*'Positionen Mindereinnahmen'!$D$10</f>
        <v>0</v>
      </c>
      <c r="AS16" s="5">
        <f>$AQ$16*'Positionen Mindereinnahmen'!$E$10</f>
        <v>0</v>
      </c>
      <c r="AT16" s="5">
        <f>$AQ$16*'Positionen Mindereinnahmen'!$F$10</f>
        <v>0</v>
      </c>
      <c r="AU16" s="5">
        <v>0</v>
      </c>
      <c r="AV16" s="5">
        <f>$AU$16*'Positionen Mindereinnahmen'!$D$11</f>
        <v>0</v>
      </c>
      <c r="AW16" s="5">
        <f>$AU$16*'Positionen Mindereinnahmen'!$E$11</f>
        <v>0</v>
      </c>
      <c r="AX16" s="5">
        <f>$AU$16*'Positionen Mindereinnahmen'!$F$11</f>
        <v>0</v>
      </c>
      <c r="AY16" s="5">
        <v>0</v>
      </c>
      <c r="AZ16" s="5">
        <f>$AY$16*'Positionen Mindereinnahmen'!$D$12</f>
        <v>0</v>
      </c>
      <c r="BA16" s="5">
        <f>$AY$16*'Positionen Mindereinnahmen'!$E$12</f>
        <v>0</v>
      </c>
      <c r="BB16" s="5">
        <f>$AY$16*'Positionen Mindereinnahmen'!$F$12</f>
        <v>0</v>
      </c>
      <c r="BC16" s="5">
        <v>0</v>
      </c>
      <c r="BD16" s="5">
        <f>$BC$16*'Positionen Mindereinnahmen'!$D$13</f>
        <v>0</v>
      </c>
      <c r="BE16" s="5">
        <f>$BC$16*'Positionen Mindereinnahmen'!$E$13</f>
        <v>0</v>
      </c>
      <c r="BF16" s="5">
        <f>$BC$16*'Positionen Mindereinnahmen'!$F$13</f>
        <v>0</v>
      </c>
      <c r="BG16" s="5">
        <v>0</v>
      </c>
      <c r="BH16" s="5">
        <f>$BG$16*'Positionen Mindereinnahmen'!$D$14</f>
        <v>0</v>
      </c>
      <c r="BI16" s="5">
        <f>$BG$16*'Positionen Mindereinnahmen'!$E$14</f>
        <v>0</v>
      </c>
      <c r="BJ16" s="5">
        <f>$BG$16*'Positionen Mindereinnahmen'!$F$14</f>
        <v>0</v>
      </c>
      <c r="BK16" s="5">
        <v>0</v>
      </c>
      <c r="BL16" s="5">
        <f>$BK$16*'Positionen Mindereinnahmen'!$D$15</f>
        <v>0</v>
      </c>
      <c r="BM16" s="5">
        <f>$BK$16*'Positionen Mindereinnahmen'!$E$15</f>
        <v>0</v>
      </c>
      <c r="BN16" s="5">
        <f>$BK$16*'Positionen Mindereinnahmen'!$F$15</f>
        <v>0</v>
      </c>
      <c r="BO16" s="5">
        <v>0</v>
      </c>
      <c r="BP16" s="5">
        <f>$BO$16*'Positionen Mindereinnahmen'!$D$16</f>
        <v>0</v>
      </c>
      <c r="BQ16" s="5">
        <f>$BO$16*'Positionen Mindereinnahmen'!$E$16</f>
        <v>0</v>
      </c>
      <c r="BR16" s="5">
        <f>$BO$16*'Positionen Mindereinnahmen'!$F$16</f>
        <v>0</v>
      </c>
      <c r="BS16" s="5">
        <v>0</v>
      </c>
      <c r="BT16" s="5">
        <f>$BS$16*'Positionen Mindereinnahmen'!$D$17</f>
        <v>0</v>
      </c>
      <c r="BU16" s="5">
        <f>$BS$16*'Positionen Mindereinnahmen'!$E$17</f>
        <v>0</v>
      </c>
      <c r="BV16" s="5">
        <f>$BS$16*'Positionen Mindereinnahmen'!$F$17</f>
        <v>0</v>
      </c>
      <c r="BW16" s="5">
        <v>0</v>
      </c>
      <c r="BX16" s="5">
        <f>$BW$16*'Positionen Mindereinnahmen'!$D$18</f>
        <v>0</v>
      </c>
      <c r="BY16" s="5">
        <f>$BW$16*'Positionen Mindereinnahmen'!$E$18</f>
        <v>0</v>
      </c>
      <c r="BZ16" s="5">
        <f>$BW$16*'Positionen Mindereinnahmen'!$F$18</f>
        <v>0</v>
      </c>
      <c r="CA16" s="5">
        <v>0</v>
      </c>
      <c r="CB16" s="5">
        <f>$CA$16*'Positionen Mindereinnahmen'!$D$19</f>
        <v>0</v>
      </c>
      <c r="CC16" s="5">
        <f>$CA$16*'Positionen Mindereinnahmen'!$E$19</f>
        <v>0</v>
      </c>
      <c r="CD16" s="5">
        <f>$CA$16*'Positionen Mindereinnahmen'!$F$19</f>
        <v>0</v>
      </c>
      <c r="CE16" s="5">
        <v>1.2271005148709244E-2</v>
      </c>
      <c r="CF16" s="5">
        <f>$CE$16*'Positionen Mindereinnahmen'!$D$20</f>
        <v>0</v>
      </c>
      <c r="CG16" s="5">
        <f>$CE$16*'Positionen Mindereinnahmen'!$E$20</f>
        <v>1.2271005148709244E-2</v>
      </c>
      <c r="CH16" s="5">
        <f>$CE$16*'Positionen Mindereinnahmen'!$F$20</f>
        <v>0</v>
      </c>
      <c r="CI16" s="5">
        <v>7.6693782179432773E-3</v>
      </c>
      <c r="CJ16" s="5">
        <f>$CI$16*'Positionen Mindereinnahmen'!$D$21</f>
        <v>0</v>
      </c>
      <c r="CK16" s="5">
        <f>$CI$16*'Positionen Mindereinnahmen'!$E$21</f>
        <v>7.6693782179432773E-3</v>
      </c>
      <c r="CL16" s="5">
        <f>$CI$16*'Positionen Mindereinnahmen'!$F$21</f>
        <v>0</v>
      </c>
      <c r="CM16" s="5">
        <v>1.022583762392437E-2</v>
      </c>
      <c r="CN16" s="5">
        <f>$CM$16*'Positionen Mindereinnahmen'!$D$22</f>
        <v>4.3459809901678576E-3</v>
      </c>
      <c r="CO16" s="5">
        <f>$CM$16*'Positionen Mindereinnahmen'!$E$22</f>
        <v>4.3459809901678576E-3</v>
      </c>
      <c r="CP16" s="5">
        <f>$CM$16*'Positionen Mindereinnahmen'!$F$22</f>
        <v>1.5338756435886555E-3</v>
      </c>
      <c r="CQ16" s="5">
        <v>0</v>
      </c>
      <c r="CR16" s="5">
        <f>$CQ$16*'Positionen Mindereinnahmen'!$D$23</f>
        <v>0</v>
      </c>
      <c r="CS16" s="5">
        <f>$CQ$16*'Positionen Mindereinnahmen'!$E$23</f>
        <v>0</v>
      </c>
      <c r="CT16" s="5">
        <f>$CQ$16*'Positionen Mindereinnahmen'!$F$23</f>
        <v>0</v>
      </c>
      <c r="CU16" s="5">
        <v>0</v>
      </c>
      <c r="CV16" s="5">
        <f>$CU$16*'Positionen Mindereinnahmen'!$D$24</f>
        <v>0</v>
      </c>
      <c r="CW16" s="5">
        <f>$CU$16*'Positionen Mindereinnahmen'!$E$24</f>
        <v>0</v>
      </c>
      <c r="CX16" s="5">
        <f>$CU$16*'Positionen Mindereinnahmen'!$F$24</f>
        <v>0</v>
      </c>
      <c r="CY16" s="5">
        <v>0</v>
      </c>
      <c r="CZ16" s="5">
        <f>$CY$16*'Positionen Mindereinnahmen'!$D$25</f>
        <v>0</v>
      </c>
      <c r="DA16" s="5">
        <f>$CY$16*'Positionen Mindereinnahmen'!$E$25</f>
        <v>0</v>
      </c>
      <c r="DB16" s="5">
        <f>$CY$16*'Positionen Mindereinnahmen'!$F$25</f>
        <v>0</v>
      </c>
      <c r="DC16" s="5">
        <v>0</v>
      </c>
      <c r="DD16" s="5">
        <f>$DC$16*'Positionen Mindereinnahmen'!$D$26</f>
        <v>0</v>
      </c>
      <c r="DE16" s="5">
        <f>$DC$16*'Positionen Mindereinnahmen'!$E$26</f>
        <v>0</v>
      </c>
      <c r="DF16" s="5">
        <f>$DC$16*'Positionen Mindereinnahmen'!$F$26</f>
        <v>0</v>
      </c>
      <c r="DG16" s="5">
        <v>0</v>
      </c>
      <c r="DH16" s="5">
        <f>$DG$16*'Positionen Mindereinnahmen'!$D$27</f>
        <v>0</v>
      </c>
      <c r="DI16" s="5">
        <f>$DG$16*'Positionen Mindereinnahmen'!$E$27</f>
        <v>0</v>
      </c>
      <c r="DJ16" s="5">
        <f>$DG$16*'Positionen Mindereinnahmen'!$F$27</f>
        <v>0</v>
      </c>
      <c r="DK16" s="5">
        <v>0</v>
      </c>
      <c r="DL16" s="5">
        <f>$DK$16*'Positionen Mindereinnahmen'!$D$28</f>
        <v>0</v>
      </c>
      <c r="DM16" s="5">
        <f>$DK$16*'Positionen Mindereinnahmen'!$E$28</f>
        <v>0</v>
      </c>
      <c r="DN16" s="5">
        <f>$DK$16*'Positionen Mindereinnahmen'!$F$28</f>
        <v>0</v>
      </c>
      <c r="DO16" s="5">
        <v>0</v>
      </c>
      <c r="DP16" s="5">
        <f>$DO$16*'Positionen Mindereinnahmen'!$D$29</f>
        <v>0</v>
      </c>
      <c r="DQ16" s="5">
        <f>$DO$16*'Positionen Mindereinnahmen'!$E$29</f>
        <v>0</v>
      </c>
      <c r="DR16" s="5">
        <f>$DO$16*'Positionen Mindereinnahmen'!$F$29</f>
        <v>0</v>
      </c>
      <c r="DS16" s="5">
        <v>0</v>
      </c>
      <c r="DT16" s="5">
        <f>$DS$16*'Positionen Mindereinnahmen'!$D$30</f>
        <v>0</v>
      </c>
      <c r="DU16" s="5">
        <f>$DS$16*'Positionen Mindereinnahmen'!$E$30</f>
        <v>0</v>
      </c>
      <c r="DV16" s="5">
        <f>$DS$16*'Positionen Mindereinnahmen'!$F$30</f>
        <v>0</v>
      </c>
      <c r="DW16" s="5">
        <v>0</v>
      </c>
      <c r="DX16" s="5">
        <f>$DW$16*'Positionen Mindereinnahmen'!$D$31</f>
        <v>0</v>
      </c>
      <c r="DY16" s="5">
        <f>$DW$16*'Positionen Mindereinnahmen'!$E$31</f>
        <v>0</v>
      </c>
      <c r="DZ16" s="5">
        <f>$DW$16*'Positionen Mindereinnahmen'!$F$31</f>
        <v>0</v>
      </c>
      <c r="EA16" s="5">
        <v>0</v>
      </c>
      <c r="EB16" s="5">
        <f>$EA$16*'Positionen Mindereinnahmen'!$D$32</f>
        <v>0</v>
      </c>
      <c r="EC16" s="5">
        <f>$EA$16*'Positionen Mindereinnahmen'!$E$32</f>
        <v>0</v>
      </c>
      <c r="ED16" s="5">
        <f>$EA$16*'Positionen Mindereinnahmen'!$F$32</f>
        <v>0</v>
      </c>
    </row>
    <row r="17" spans="2:134" x14ac:dyDescent="0.4">
      <c r="B17" s="1">
        <v>1977</v>
      </c>
      <c r="C17" s="4">
        <f t="shared" si="1"/>
        <v>1.5006416713109012</v>
      </c>
      <c r="D17" s="4">
        <f t="shared" si="2"/>
        <v>0.73907241426913384</v>
      </c>
      <c r="E17" s="4">
        <f t="shared" si="3"/>
        <v>0.76156925704176737</v>
      </c>
      <c r="F17" s="17">
        <f t="shared" si="4"/>
        <v>7.5159906535844118E-2</v>
      </c>
      <c r="G17" s="17">
        <f t="shared" si="5"/>
        <v>2.6331531881605252E-2</v>
      </c>
      <c r="H17" s="17">
        <f t="shared" si="5"/>
        <v>4.8828374654238865E-2</v>
      </c>
      <c r="I17" s="17">
        <f t="shared" si="6"/>
        <v>9.9957562773860725E-2</v>
      </c>
      <c r="J17" s="17">
        <f t="shared" si="7"/>
        <v>4.9978781386930363E-2</v>
      </c>
      <c r="K17" s="17">
        <f t="shared" si="7"/>
        <v>4.9978781386930363E-2</v>
      </c>
      <c r="L17" s="17">
        <f t="shared" si="8"/>
        <v>1.3255242020011964</v>
      </c>
      <c r="M17" s="17">
        <f t="shared" si="9"/>
        <v>0.66276210100059818</v>
      </c>
      <c r="N17" s="17">
        <f t="shared" si="10"/>
        <v>0.66276210100059818</v>
      </c>
      <c r="O17" s="5">
        <v>1.5338756435886556</v>
      </c>
      <c r="P17" s="5">
        <f>O17*'Positionen Mindereinnahmen'!D3</f>
        <v>0.65189714852517855</v>
      </c>
      <c r="Q17" s="5">
        <f>O17*'Positionen Mindereinnahmen'!E3</f>
        <v>0.65189714852517855</v>
      </c>
      <c r="R17" s="5">
        <f>O17*'Positionen Mindereinnahmen'!F3</f>
        <v>0.23008134653829831</v>
      </c>
      <c r="S17" s="5">
        <v>0.11759713267513026</v>
      </c>
      <c r="T17" s="5">
        <f>$S$17*'Positionen Mindereinnahmen'!$D$4</f>
        <v>4.9978781386930363E-2</v>
      </c>
      <c r="U17" s="5">
        <f>$S$17*'Positionen Mindereinnahmen'!$E$4</f>
        <v>4.9978781386930363E-2</v>
      </c>
      <c r="V17" s="5">
        <f>$S$17*'Positionen Mindereinnahmen'!$F$4</f>
        <v>1.7639569901269539E-2</v>
      </c>
      <c r="W17" s="5">
        <v>2.7098469703399578E-2</v>
      </c>
      <c r="X17" s="5">
        <f>$W$17*'Positionen Mindereinnahmen'!$D$5</f>
        <v>1.3549234851699789E-2</v>
      </c>
      <c r="Y17" s="5">
        <f>$W$17*'Positionen Mindereinnahmen'!$E$5</f>
        <v>1.3549234851699789E-2</v>
      </c>
      <c r="Z17" s="5">
        <f>$W$17*'Positionen Mindereinnahmen'!$F$5</f>
        <v>0</v>
      </c>
      <c r="AA17" s="5">
        <v>2.5564594059810927E-2</v>
      </c>
      <c r="AB17" s="5">
        <f>$AA$17*'Positionen Mindereinnahmen'!$D$6</f>
        <v>1.2782297029905463E-2</v>
      </c>
      <c r="AC17" s="5">
        <f>$AA$17*'Positionen Mindereinnahmen'!$E$6</f>
        <v>1.2782297029905463E-2</v>
      </c>
      <c r="AD17" s="5">
        <f>$AA$17*'Positionen Mindereinnahmen'!$F$6</f>
        <v>0</v>
      </c>
      <c r="AE17" s="5">
        <v>0</v>
      </c>
      <c r="AF17" s="5">
        <f>$AE$17*'Positionen Mindereinnahmen'!$D$7</f>
        <v>0</v>
      </c>
      <c r="AG17" s="5">
        <f>$AE$17*'Positionen Mindereinnahmen'!$E$7</f>
        <v>0</v>
      </c>
      <c r="AH17" s="5">
        <f>$AE$17*'Positionen Mindereinnahmen'!$F$7</f>
        <v>0</v>
      </c>
      <c r="AI17" s="5">
        <v>0</v>
      </c>
      <c r="AJ17" s="5">
        <f>$AI$17*'Positionen Mindereinnahmen'!$D$8</f>
        <v>0</v>
      </c>
      <c r="AK17" s="5">
        <f>$AI$17*'Positionen Mindereinnahmen'!$E$8</f>
        <v>0</v>
      </c>
      <c r="AL17" s="5">
        <f>$AI$17*'Positionen Mindereinnahmen'!$F$8</f>
        <v>0</v>
      </c>
      <c r="AM17" s="5">
        <v>0</v>
      </c>
      <c r="AN17" s="5">
        <f>$AM$17*'Positionen Mindereinnahmen'!$D$9</f>
        <v>0</v>
      </c>
      <c r="AO17" s="5">
        <f>$AM$17*'Positionen Mindereinnahmen'!$E$9</f>
        <v>0</v>
      </c>
      <c r="AP17" s="5">
        <f>$AM$17*'Positionen Mindereinnahmen'!$F$9</f>
        <v>0</v>
      </c>
      <c r="AQ17" s="5">
        <v>0</v>
      </c>
      <c r="AR17" s="5">
        <f>$AQ$17*'Positionen Mindereinnahmen'!$D$10</f>
        <v>0</v>
      </c>
      <c r="AS17" s="5">
        <f>$AQ$17*'Positionen Mindereinnahmen'!$E$10</f>
        <v>0</v>
      </c>
      <c r="AT17" s="5">
        <f>$AQ$17*'Positionen Mindereinnahmen'!$F$10</f>
        <v>0</v>
      </c>
      <c r="AU17" s="5">
        <v>0</v>
      </c>
      <c r="AV17" s="5">
        <f>$AU$17*'Positionen Mindereinnahmen'!$D$11</f>
        <v>0</v>
      </c>
      <c r="AW17" s="5">
        <f>$AU$17*'Positionen Mindereinnahmen'!$E$11</f>
        <v>0</v>
      </c>
      <c r="AX17" s="5">
        <f>$AU$17*'Positionen Mindereinnahmen'!$F$11</f>
        <v>0</v>
      </c>
      <c r="AY17" s="5">
        <v>0</v>
      </c>
      <c r="AZ17" s="5">
        <f>$AY$17*'Positionen Mindereinnahmen'!$D$12</f>
        <v>0</v>
      </c>
      <c r="BA17" s="5">
        <f>$AY$17*'Positionen Mindereinnahmen'!$E$12</f>
        <v>0</v>
      </c>
      <c r="BB17" s="5">
        <f>$AY$17*'Positionen Mindereinnahmen'!$F$12</f>
        <v>0</v>
      </c>
      <c r="BC17" s="5">
        <v>0</v>
      </c>
      <c r="BD17" s="5">
        <f>$BC$17*'Positionen Mindereinnahmen'!$D$13</f>
        <v>0</v>
      </c>
      <c r="BE17" s="5">
        <f>$BC$17*'Positionen Mindereinnahmen'!$E$13</f>
        <v>0</v>
      </c>
      <c r="BF17" s="5">
        <f>$BC$17*'Positionen Mindereinnahmen'!$F$13</f>
        <v>0</v>
      </c>
      <c r="BG17" s="5">
        <v>0</v>
      </c>
      <c r="BH17" s="5">
        <f>$BG$17*'Positionen Mindereinnahmen'!$D$14</f>
        <v>0</v>
      </c>
      <c r="BI17" s="5">
        <f>$BG$17*'Positionen Mindereinnahmen'!$E$14</f>
        <v>0</v>
      </c>
      <c r="BJ17" s="5">
        <f>$BG$17*'Positionen Mindereinnahmen'!$F$14</f>
        <v>0</v>
      </c>
      <c r="BK17" s="5">
        <v>0</v>
      </c>
      <c r="BL17" s="5">
        <f>$BK$17*'Positionen Mindereinnahmen'!$D$15</f>
        <v>0</v>
      </c>
      <c r="BM17" s="5">
        <f>$BK$17*'Positionen Mindereinnahmen'!$E$15</f>
        <v>0</v>
      </c>
      <c r="BN17" s="5">
        <f>$BK$17*'Positionen Mindereinnahmen'!$F$15</f>
        <v>0</v>
      </c>
      <c r="BO17" s="5">
        <v>0</v>
      </c>
      <c r="BP17" s="5">
        <f>$BO$17*'Positionen Mindereinnahmen'!$D$16</f>
        <v>0</v>
      </c>
      <c r="BQ17" s="5">
        <f>$BO$17*'Positionen Mindereinnahmen'!$E$16</f>
        <v>0</v>
      </c>
      <c r="BR17" s="5">
        <f>$BO$17*'Positionen Mindereinnahmen'!$F$16</f>
        <v>0</v>
      </c>
      <c r="BS17" s="5">
        <v>0</v>
      </c>
      <c r="BT17" s="5">
        <f>$BS$17*'Positionen Mindereinnahmen'!$D$17</f>
        <v>0</v>
      </c>
      <c r="BU17" s="5">
        <f>$BS$17*'Positionen Mindereinnahmen'!$E$17</f>
        <v>0</v>
      </c>
      <c r="BV17" s="5">
        <f>$BS$17*'Positionen Mindereinnahmen'!$F$17</f>
        <v>0</v>
      </c>
      <c r="BW17" s="5">
        <v>0</v>
      </c>
      <c r="BX17" s="5">
        <f>$BW$17*'Positionen Mindereinnahmen'!$D$18</f>
        <v>0</v>
      </c>
      <c r="BY17" s="5">
        <f>$BW$17*'Positionen Mindereinnahmen'!$E$18</f>
        <v>0</v>
      </c>
      <c r="BZ17" s="5">
        <f>$BW$17*'Positionen Mindereinnahmen'!$F$18</f>
        <v>0</v>
      </c>
      <c r="CA17" s="5">
        <v>0</v>
      </c>
      <c r="CB17" s="5">
        <f>$CA$17*'Positionen Mindereinnahmen'!$D$19</f>
        <v>0</v>
      </c>
      <c r="CC17" s="5">
        <f>$CA$17*'Positionen Mindereinnahmen'!$E$19</f>
        <v>0</v>
      </c>
      <c r="CD17" s="5">
        <f>$CA$17*'Positionen Mindereinnahmen'!$F$19</f>
        <v>0</v>
      </c>
      <c r="CE17" s="5">
        <v>1.2782297029905463E-2</v>
      </c>
      <c r="CF17" s="5">
        <f>$CE$17*'Positionen Mindereinnahmen'!$D$20</f>
        <v>0</v>
      </c>
      <c r="CG17" s="5">
        <f>$CE$17*'Positionen Mindereinnahmen'!$E$20</f>
        <v>1.2782297029905463E-2</v>
      </c>
      <c r="CH17" s="5">
        <f>$CE$17*'Positionen Mindereinnahmen'!$F$20</f>
        <v>0</v>
      </c>
      <c r="CI17" s="5">
        <v>9.7145457427281513E-3</v>
      </c>
      <c r="CJ17" s="5">
        <f>$CI$17*'Positionen Mindereinnahmen'!$D$21</f>
        <v>0</v>
      </c>
      <c r="CK17" s="5">
        <f>$CI$17*'Positionen Mindereinnahmen'!$E$21</f>
        <v>9.7145457427281513E-3</v>
      </c>
      <c r="CL17" s="5">
        <f>$CI$17*'Positionen Mindereinnahmen'!$F$21</f>
        <v>0</v>
      </c>
      <c r="CM17" s="5">
        <v>2.5564594059810927E-2</v>
      </c>
      <c r="CN17" s="5">
        <f>$CM$17*'Positionen Mindereinnahmen'!$D$22</f>
        <v>1.0864952475419644E-2</v>
      </c>
      <c r="CO17" s="5">
        <f>$CM$17*'Positionen Mindereinnahmen'!$E$22</f>
        <v>1.0864952475419644E-2</v>
      </c>
      <c r="CP17" s="5">
        <f>$CM$17*'Positionen Mindereinnahmen'!$F$22</f>
        <v>3.8346891089716386E-3</v>
      </c>
      <c r="CQ17" s="5">
        <v>0</v>
      </c>
      <c r="CR17" s="5">
        <f>$CQ$17*'Positionen Mindereinnahmen'!$D$23</f>
        <v>0</v>
      </c>
      <c r="CS17" s="5">
        <f>$CQ$17*'Positionen Mindereinnahmen'!$E$23</f>
        <v>0</v>
      </c>
      <c r="CT17" s="5">
        <f>$CQ$17*'Positionen Mindereinnahmen'!$F$23</f>
        <v>0</v>
      </c>
      <c r="CU17" s="5">
        <v>0</v>
      </c>
      <c r="CV17" s="5">
        <f>$CU$17*'Positionen Mindereinnahmen'!$D$24</f>
        <v>0</v>
      </c>
      <c r="CW17" s="5">
        <f>$CU$17*'Positionen Mindereinnahmen'!$E$24</f>
        <v>0</v>
      </c>
      <c r="CX17" s="5">
        <f>$CU$17*'Positionen Mindereinnahmen'!$F$24</f>
        <v>0</v>
      </c>
      <c r="CY17" s="5">
        <v>0</v>
      </c>
      <c r="CZ17" s="5">
        <f>$CY$17*'Positionen Mindereinnahmen'!$D$25</f>
        <v>0</v>
      </c>
      <c r="DA17" s="5">
        <f>$CY$17*'Positionen Mindereinnahmen'!$E$25</f>
        <v>0</v>
      </c>
      <c r="DB17" s="5">
        <f>$CY$17*'Positionen Mindereinnahmen'!$F$25</f>
        <v>0</v>
      </c>
      <c r="DC17" s="5">
        <v>0</v>
      </c>
      <c r="DD17" s="5">
        <f>$DC$17*'Positionen Mindereinnahmen'!$D$26</f>
        <v>0</v>
      </c>
      <c r="DE17" s="5">
        <f>$DC$17*'Positionen Mindereinnahmen'!$E$26</f>
        <v>0</v>
      </c>
      <c r="DF17" s="5">
        <f>$DC$17*'Positionen Mindereinnahmen'!$F$26</f>
        <v>0</v>
      </c>
      <c r="DG17" s="5">
        <v>0</v>
      </c>
      <c r="DH17" s="5">
        <f>$DG$17*'Positionen Mindereinnahmen'!$D$27</f>
        <v>0</v>
      </c>
      <c r="DI17" s="5">
        <f>$DG$17*'Positionen Mindereinnahmen'!$E$27</f>
        <v>0</v>
      </c>
      <c r="DJ17" s="5">
        <f>$DG$17*'Positionen Mindereinnahmen'!$F$27</f>
        <v>0</v>
      </c>
      <c r="DK17" s="5">
        <v>0</v>
      </c>
      <c r="DL17" s="5">
        <f>$DK$17*'Positionen Mindereinnahmen'!$D$28</f>
        <v>0</v>
      </c>
      <c r="DM17" s="5">
        <f>$DK$17*'Positionen Mindereinnahmen'!$E$28</f>
        <v>0</v>
      </c>
      <c r="DN17" s="5">
        <f>$DK$17*'Positionen Mindereinnahmen'!$F$28</f>
        <v>0</v>
      </c>
      <c r="DO17" s="5">
        <v>0</v>
      </c>
      <c r="DP17" s="5">
        <f>$DO$17*'Positionen Mindereinnahmen'!$D$29</f>
        <v>0</v>
      </c>
      <c r="DQ17" s="5">
        <f>$DO$17*'Positionen Mindereinnahmen'!$E$29</f>
        <v>0</v>
      </c>
      <c r="DR17" s="5">
        <f>$DO$17*'Positionen Mindereinnahmen'!$F$29</f>
        <v>0</v>
      </c>
      <c r="DS17" s="5">
        <v>0</v>
      </c>
      <c r="DT17" s="5">
        <f>$DS$17*'Positionen Mindereinnahmen'!$D$30</f>
        <v>0</v>
      </c>
      <c r="DU17" s="5">
        <f>$DS$17*'Positionen Mindereinnahmen'!$E$30</f>
        <v>0</v>
      </c>
      <c r="DV17" s="5">
        <f>$DS$17*'Positionen Mindereinnahmen'!$F$30</f>
        <v>0</v>
      </c>
      <c r="DW17" s="5">
        <v>0</v>
      </c>
      <c r="DX17" s="5">
        <f>$DW$17*'Positionen Mindereinnahmen'!$D$31</f>
        <v>0</v>
      </c>
      <c r="DY17" s="5">
        <f>$DW$17*'Positionen Mindereinnahmen'!$E$31</f>
        <v>0</v>
      </c>
      <c r="DZ17" s="5">
        <f>$DW$17*'Positionen Mindereinnahmen'!$F$31</f>
        <v>0</v>
      </c>
      <c r="EA17" s="5">
        <v>0</v>
      </c>
      <c r="EB17" s="5">
        <f>$EA$17*'Positionen Mindereinnahmen'!$D$32</f>
        <v>0</v>
      </c>
      <c r="EC17" s="5">
        <f>$EA$17*'Positionen Mindereinnahmen'!$E$32</f>
        <v>0</v>
      </c>
      <c r="ED17" s="5">
        <f>$EA$17*'Positionen Mindereinnahmen'!$F$32</f>
        <v>0</v>
      </c>
    </row>
    <row r="18" spans="2:134" x14ac:dyDescent="0.4">
      <c r="B18" s="1">
        <v>1978</v>
      </c>
      <c r="C18" s="4">
        <f t="shared" si="1"/>
        <v>1.7231814626015554</v>
      </c>
      <c r="D18" s="4">
        <f t="shared" si="2"/>
        <v>0.85366570714223622</v>
      </c>
      <c r="E18" s="4">
        <f t="shared" si="3"/>
        <v>0.86951575545931903</v>
      </c>
      <c r="F18" s="17">
        <f t="shared" si="4"/>
        <v>6.9535695842685707E-2</v>
      </c>
      <c r="G18" s="17">
        <f t="shared" si="5"/>
        <v>2.684282376280147E-2</v>
      </c>
      <c r="H18" s="17">
        <f t="shared" si="5"/>
        <v>4.2692872079884238E-2</v>
      </c>
      <c r="I18" s="17">
        <f t="shared" si="6"/>
        <v>0.11082251524928036</v>
      </c>
      <c r="J18" s="17">
        <f t="shared" si="7"/>
        <v>5.5411257624640178E-2</v>
      </c>
      <c r="K18" s="17">
        <f t="shared" si="7"/>
        <v>5.5411257624640178E-2</v>
      </c>
      <c r="L18" s="17">
        <f t="shared" si="8"/>
        <v>1.5428232515095892</v>
      </c>
      <c r="M18" s="17">
        <f t="shared" si="9"/>
        <v>0.77141162575479461</v>
      </c>
      <c r="N18" s="17">
        <f t="shared" si="10"/>
        <v>0.77141162575479461</v>
      </c>
      <c r="O18" s="5">
        <v>1.7895215841867647</v>
      </c>
      <c r="P18" s="5">
        <f>O18*'Positionen Mindereinnahmen'!D3</f>
        <v>0.76054667327937497</v>
      </c>
      <c r="Q18" s="5">
        <f>O18*'Positionen Mindereinnahmen'!E3</f>
        <v>0.76054667327937497</v>
      </c>
      <c r="R18" s="5">
        <f>O18*'Positionen Mindereinnahmen'!F3</f>
        <v>0.26842823762801471</v>
      </c>
      <c r="S18" s="5">
        <v>0.13037942970503572</v>
      </c>
      <c r="T18" s="5">
        <f>$S$18*'Positionen Mindereinnahmen'!$D$4</f>
        <v>5.5411257624640178E-2</v>
      </c>
      <c r="U18" s="5">
        <f>$S$18*'Positionen Mindereinnahmen'!$E$4</f>
        <v>5.5411257624640178E-2</v>
      </c>
      <c r="V18" s="5">
        <f>$S$18*'Positionen Mindereinnahmen'!$F$4</f>
        <v>1.9556914455755355E-2</v>
      </c>
      <c r="W18" s="5">
        <v>2.8121053465792016E-2</v>
      </c>
      <c r="X18" s="5">
        <f>$W$18*'Positionen Mindereinnahmen'!$D$5</f>
        <v>1.4060526732896008E-2</v>
      </c>
      <c r="Y18" s="5">
        <f>$W$18*'Positionen Mindereinnahmen'!$E$5</f>
        <v>1.4060526732896008E-2</v>
      </c>
      <c r="Z18" s="5">
        <f>$W$18*'Positionen Mindereinnahmen'!$F$5</f>
        <v>0</v>
      </c>
      <c r="AA18" s="5">
        <v>2.5564594059810927E-2</v>
      </c>
      <c r="AB18" s="5">
        <f>$AA$18*'Positionen Mindereinnahmen'!$D$6</f>
        <v>1.2782297029905463E-2</v>
      </c>
      <c r="AC18" s="5">
        <f>$AA$18*'Positionen Mindereinnahmen'!$E$6</f>
        <v>1.2782297029905463E-2</v>
      </c>
      <c r="AD18" s="5">
        <f>$AA$18*'Positionen Mindereinnahmen'!$F$6</f>
        <v>0</v>
      </c>
      <c r="AE18" s="5">
        <v>0</v>
      </c>
      <c r="AF18" s="5">
        <f>$AE$18*'Positionen Mindereinnahmen'!$D$7</f>
        <v>0</v>
      </c>
      <c r="AG18" s="5">
        <f>$AE$18*'Positionen Mindereinnahmen'!$E$7</f>
        <v>0</v>
      </c>
      <c r="AH18" s="5">
        <f>$AE$18*'Positionen Mindereinnahmen'!$F$7</f>
        <v>0</v>
      </c>
      <c r="AI18" s="5">
        <v>0</v>
      </c>
      <c r="AJ18" s="5">
        <f>$AI$18*'Positionen Mindereinnahmen'!$D$8</f>
        <v>0</v>
      </c>
      <c r="AK18" s="5">
        <f>$AI$18*'Positionen Mindereinnahmen'!$E$8</f>
        <v>0</v>
      </c>
      <c r="AL18" s="5">
        <f>$AI$18*'Positionen Mindereinnahmen'!$F$8</f>
        <v>0</v>
      </c>
      <c r="AM18" s="5">
        <v>0</v>
      </c>
      <c r="AN18" s="5">
        <f>$AM$18*'Positionen Mindereinnahmen'!$D$9</f>
        <v>0</v>
      </c>
      <c r="AO18" s="5">
        <f>$AM$18*'Positionen Mindereinnahmen'!$E$9</f>
        <v>0</v>
      </c>
      <c r="AP18" s="5">
        <f>$AM$18*'Positionen Mindereinnahmen'!$F$9</f>
        <v>0</v>
      </c>
      <c r="AQ18" s="5">
        <v>0</v>
      </c>
      <c r="AR18" s="5">
        <f>$AQ$18*'Positionen Mindereinnahmen'!$D$10</f>
        <v>0</v>
      </c>
      <c r="AS18" s="5">
        <f>$AQ$18*'Positionen Mindereinnahmen'!$E$10</f>
        <v>0</v>
      </c>
      <c r="AT18" s="5">
        <f>$AQ$18*'Positionen Mindereinnahmen'!$F$10</f>
        <v>0</v>
      </c>
      <c r="AU18" s="5">
        <v>0</v>
      </c>
      <c r="AV18" s="5">
        <f>$AU$18*'Positionen Mindereinnahmen'!$D$11</f>
        <v>0</v>
      </c>
      <c r="AW18" s="5">
        <f>$AU$18*'Positionen Mindereinnahmen'!$E$11</f>
        <v>0</v>
      </c>
      <c r="AX18" s="5">
        <f>$AU$18*'Positionen Mindereinnahmen'!$F$11</f>
        <v>0</v>
      </c>
      <c r="AY18" s="5">
        <v>0</v>
      </c>
      <c r="AZ18" s="5">
        <f>$AY$18*'Positionen Mindereinnahmen'!$D$12</f>
        <v>0</v>
      </c>
      <c r="BA18" s="5">
        <f>$AY$18*'Positionen Mindereinnahmen'!$E$12</f>
        <v>0</v>
      </c>
      <c r="BB18" s="5">
        <f>$AY$18*'Positionen Mindereinnahmen'!$F$12</f>
        <v>0</v>
      </c>
      <c r="BC18" s="5">
        <v>0</v>
      </c>
      <c r="BD18" s="5">
        <f>$BC$18*'Positionen Mindereinnahmen'!$D$13</f>
        <v>0</v>
      </c>
      <c r="BE18" s="5">
        <f>$BC$18*'Positionen Mindereinnahmen'!$E$13</f>
        <v>0</v>
      </c>
      <c r="BF18" s="5">
        <f>$BC$18*'Positionen Mindereinnahmen'!$F$13</f>
        <v>0</v>
      </c>
      <c r="BG18" s="5">
        <v>0</v>
      </c>
      <c r="BH18" s="5">
        <f>$BG$18*'Positionen Mindereinnahmen'!$D$14</f>
        <v>0</v>
      </c>
      <c r="BI18" s="5">
        <f>$BG$18*'Positionen Mindereinnahmen'!$E$14</f>
        <v>0</v>
      </c>
      <c r="BJ18" s="5">
        <f>$BG$18*'Positionen Mindereinnahmen'!$F$14</f>
        <v>0</v>
      </c>
      <c r="BK18" s="5">
        <v>0</v>
      </c>
      <c r="BL18" s="5">
        <f>$BK$18*'Positionen Mindereinnahmen'!$D$15</f>
        <v>0</v>
      </c>
      <c r="BM18" s="5">
        <f>$BK$18*'Positionen Mindereinnahmen'!$E$15</f>
        <v>0</v>
      </c>
      <c r="BN18" s="5">
        <f>$BK$18*'Positionen Mindereinnahmen'!$F$15</f>
        <v>0</v>
      </c>
      <c r="BO18" s="5">
        <v>0</v>
      </c>
      <c r="BP18" s="5">
        <f>$BO$18*'Positionen Mindereinnahmen'!$D$16</f>
        <v>0</v>
      </c>
      <c r="BQ18" s="5">
        <f>$BO$18*'Positionen Mindereinnahmen'!$E$16</f>
        <v>0</v>
      </c>
      <c r="BR18" s="5">
        <f>$BO$18*'Positionen Mindereinnahmen'!$F$16</f>
        <v>0</v>
      </c>
      <c r="BS18" s="5">
        <v>0</v>
      </c>
      <c r="BT18" s="5">
        <f>$BS$18*'Positionen Mindereinnahmen'!$D$17</f>
        <v>0</v>
      </c>
      <c r="BU18" s="5">
        <f>$BS$18*'Positionen Mindereinnahmen'!$E$17</f>
        <v>0</v>
      </c>
      <c r="BV18" s="5">
        <f>$BS$18*'Positionen Mindereinnahmen'!$F$17</f>
        <v>0</v>
      </c>
      <c r="BW18" s="5">
        <v>0</v>
      </c>
      <c r="BX18" s="5">
        <f>$BW$18*'Positionen Mindereinnahmen'!$D$18</f>
        <v>0</v>
      </c>
      <c r="BY18" s="5">
        <f>$BW$18*'Positionen Mindereinnahmen'!$E$18</f>
        <v>0</v>
      </c>
      <c r="BZ18" s="5">
        <f>$BW$18*'Positionen Mindereinnahmen'!$F$18</f>
        <v>0</v>
      </c>
      <c r="CA18" s="5">
        <v>0</v>
      </c>
      <c r="CB18" s="5">
        <f>$CA$18*'Positionen Mindereinnahmen'!$D$19</f>
        <v>0</v>
      </c>
      <c r="CC18" s="5">
        <f>$CA$18*'Positionen Mindereinnahmen'!$E$19</f>
        <v>0</v>
      </c>
      <c r="CD18" s="5">
        <f>$CA$18*'Positionen Mindereinnahmen'!$F$19</f>
        <v>0</v>
      </c>
      <c r="CE18" s="5">
        <v>9.2032538615319324E-3</v>
      </c>
      <c r="CF18" s="5">
        <f>$CE$18*'Positionen Mindereinnahmen'!$D$20</f>
        <v>0</v>
      </c>
      <c r="CG18" s="5">
        <f>$CE$18*'Positionen Mindereinnahmen'!$E$20</f>
        <v>9.2032538615319324E-3</v>
      </c>
      <c r="CH18" s="5">
        <f>$CE$18*'Positionen Mindereinnahmen'!$F$20</f>
        <v>0</v>
      </c>
      <c r="CI18" s="5">
        <v>6.6467944555508402E-3</v>
      </c>
      <c r="CJ18" s="5">
        <f>$CI$18*'Positionen Mindereinnahmen'!$D$21</f>
        <v>0</v>
      </c>
      <c r="CK18" s="5">
        <f>$CI$18*'Positionen Mindereinnahmen'!$E$21</f>
        <v>6.6467944555508402E-3</v>
      </c>
      <c r="CL18" s="5">
        <f>$CI$18*'Positionen Mindereinnahmen'!$F$21</f>
        <v>0</v>
      </c>
      <c r="CM18" s="5">
        <v>2.5564594059810927E-2</v>
      </c>
      <c r="CN18" s="5">
        <f>$CM$18*'Positionen Mindereinnahmen'!$D$22</f>
        <v>1.0864952475419644E-2</v>
      </c>
      <c r="CO18" s="5">
        <f>$CM$18*'Positionen Mindereinnahmen'!$E$22</f>
        <v>1.0864952475419644E-2</v>
      </c>
      <c r="CP18" s="5">
        <f>$CM$18*'Positionen Mindereinnahmen'!$F$22</f>
        <v>3.8346891089716386E-3</v>
      </c>
      <c r="CQ18" s="5">
        <v>0</v>
      </c>
      <c r="CR18" s="5">
        <f>$CQ$18*'Positionen Mindereinnahmen'!$D$23</f>
        <v>0</v>
      </c>
      <c r="CS18" s="5">
        <f>$CQ$18*'Positionen Mindereinnahmen'!$E$23</f>
        <v>0</v>
      </c>
      <c r="CT18" s="5">
        <f>$CQ$18*'Positionen Mindereinnahmen'!$F$23</f>
        <v>0</v>
      </c>
      <c r="CU18" s="5">
        <v>0</v>
      </c>
      <c r="CV18" s="5">
        <f>$CU$18*'Positionen Mindereinnahmen'!$D$24</f>
        <v>0</v>
      </c>
      <c r="CW18" s="5">
        <f>$CU$18*'Positionen Mindereinnahmen'!$E$24</f>
        <v>0</v>
      </c>
      <c r="CX18" s="5">
        <f>$CU$18*'Positionen Mindereinnahmen'!$F$24</f>
        <v>0</v>
      </c>
      <c r="CY18" s="5">
        <v>0</v>
      </c>
      <c r="CZ18" s="5">
        <f>$CY$18*'Positionen Mindereinnahmen'!$D$25</f>
        <v>0</v>
      </c>
      <c r="DA18" s="5">
        <f>$CY$18*'Positionen Mindereinnahmen'!$E$25</f>
        <v>0</v>
      </c>
      <c r="DB18" s="5">
        <f>$CY$18*'Positionen Mindereinnahmen'!$F$25</f>
        <v>0</v>
      </c>
      <c r="DC18" s="5">
        <v>0</v>
      </c>
      <c r="DD18" s="5">
        <f>$DC$18*'Positionen Mindereinnahmen'!$D$26</f>
        <v>0</v>
      </c>
      <c r="DE18" s="5">
        <f>$DC$18*'Positionen Mindereinnahmen'!$E$26</f>
        <v>0</v>
      </c>
      <c r="DF18" s="5">
        <f>$DC$18*'Positionen Mindereinnahmen'!$F$26</f>
        <v>0</v>
      </c>
      <c r="DG18" s="5">
        <v>0</v>
      </c>
      <c r="DH18" s="5">
        <f>$DG$18*'Positionen Mindereinnahmen'!$D$27</f>
        <v>0</v>
      </c>
      <c r="DI18" s="5">
        <f>$DG$18*'Positionen Mindereinnahmen'!$E$27</f>
        <v>0</v>
      </c>
      <c r="DJ18" s="5">
        <f>$DG$18*'Positionen Mindereinnahmen'!$F$27</f>
        <v>0</v>
      </c>
      <c r="DK18" s="5">
        <v>0</v>
      </c>
      <c r="DL18" s="5">
        <f>$DK$18*'Positionen Mindereinnahmen'!$D$28</f>
        <v>0</v>
      </c>
      <c r="DM18" s="5">
        <f>$DK$18*'Positionen Mindereinnahmen'!$E$28</f>
        <v>0</v>
      </c>
      <c r="DN18" s="5">
        <f>$DK$18*'Positionen Mindereinnahmen'!$F$28</f>
        <v>0</v>
      </c>
      <c r="DO18" s="5">
        <v>0</v>
      </c>
      <c r="DP18" s="5">
        <f>$DO$18*'Positionen Mindereinnahmen'!$D$29</f>
        <v>0</v>
      </c>
      <c r="DQ18" s="5">
        <f>$DO$18*'Positionen Mindereinnahmen'!$E$29</f>
        <v>0</v>
      </c>
      <c r="DR18" s="5">
        <f>$DO$18*'Positionen Mindereinnahmen'!$F$29</f>
        <v>0</v>
      </c>
      <c r="DS18" s="5">
        <v>0</v>
      </c>
      <c r="DT18" s="5">
        <f>$DS$18*'Positionen Mindereinnahmen'!$D$30</f>
        <v>0</v>
      </c>
      <c r="DU18" s="5">
        <f>$DS$18*'Positionen Mindereinnahmen'!$E$30</f>
        <v>0</v>
      </c>
      <c r="DV18" s="5">
        <f>$DS$18*'Positionen Mindereinnahmen'!$F$30</f>
        <v>0</v>
      </c>
      <c r="DW18" s="5">
        <v>0</v>
      </c>
      <c r="DX18" s="5">
        <f>$DW$18*'Positionen Mindereinnahmen'!$D$31</f>
        <v>0</v>
      </c>
      <c r="DY18" s="5">
        <f>$DW$18*'Positionen Mindereinnahmen'!$E$31</f>
        <v>0</v>
      </c>
      <c r="DZ18" s="5">
        <f>$DW$18*'Positionen Mindereinnahmen'!$F$31</f>
        <v>0</v>
      </c>
      <c r="EA18" s="5">
        <v>0</v>
      </c>
      <c r="EB18" s="5">
        <f>$EA$18*'Positionen Mindereinnahmen'!$D$32</f>
        <v>0</v>
      </c>
      <c r="EC18" s="5">
        <f>$EA$18*'Positionen Mindereinnahmen'!$E$32</f>
        <v>0</v>
      </c>
      <c r="ED18" s="5">
        <f>$EA$18*'Positionen Mindereinnahmen'!$F$32</f>
        <v>0</v>
      </c>
    </row>
    <row r="19" spans="2:134" x14ac:dyDescent="0.4">
      <c r="B19" s="1">
        <v>1979</v>
      </c>
      <c r="C19" s="4">
        <f t="shared" si="1"/>
        <v>1.9724362546847121</v>
      </c>
      <c r="D19" s="4">
        <f t="shared" si="2"/>
        <v>0.97803745724321645</v>
      </c>
      <c r="E19" s="4">
        <f t="shared" si="3"/>
        <v>0.99439879744149551</v>
      </c>
      <c r="F19" s="17">
        <f t="shared" si="4"/>
        <v>7.106957148627438E-2</v>
      </c>
      <c r="G19" s="17">
        <f t="shared" si="5"/>
        <v>2.735411564399769E-2</v>
      </c>
      <c r="H19" s="17">
        <f t="shared" si="5"/>
        <v>4.3715455842276686E-2</v>
      </c>
      <c r="I19" s="17">
        <f t="shared" si="6"/>
        <v>0.15862830614112677</v>
      </c>
      <c r="J19" s="17">
        <f t="shared" si="7"/>
        <v>7.9314153070563387E-2</v>
      </c>
      <c r="K19" s="17">
        <f t="shared" si="7"/>
        <v>7.9314153070563387E-2</v>
      </c>
      <c r="L19" s="17">
        <f t="shared" si="8"/>
        <v>1.7427383770573108</v>
      </c>
      <c r="M19" s="17">
        <f t="shared" si="9"/>
        <v>0.87136918852865541</v>
      </c>
      <c r="N19" s="17">
        <f t="shared" si="10"/>
        <v>0.87136918852865541</v>
      </c>
      <c r="O19" s="5">
        <v>2.0221593901310442</v>
      </c>
      <c r="P19" s="5">
        <f>O19*'Positionen Mindereinnahmen'!D3</f>
        <v>0.85941774080569378</v>
      </c>
      <c r="Q19" s="5">
        <f>O19*'Positionen Mindereinnahmen'!E3</f>
        <v>0.85941774080569378</v>
      </c>
      <c r="R19" s="5">
        <f>O19*'Positionen Mindereinnahmen'!F3</f>
        <v>0.30332390851965663</v>
      </c>
      <c r="S19" s="5">
        <v>0.18662153663661973</v>
      </c>
      <c r="T19" s="5">
        <f>$S$19*'Positionen Mindereinnahmen'!$D$4</f>
        <v>7.9314153070563387E-2</v>
      </c>
      <c r="U19" s="5">
        <f>$S$19*'Positionen Mindereinnahmen'!$E$4</f>
        <v>7.9314153070563387E-2</v>
      </c>
      <c r="V19" s="5">
        <f>$S$19*'Positionen Mindereinnahmen'!$F$4</f>
        <v>2.799323049549296E-2</v>
      </c>
      <c r="W19" s="5">
        <v>2.9143637228184454E-2</v>
      </c>
      <c r="X19" s="5">
        <f>$W$19*'Positionen Mindereinnahmen'!$D$5</f>
        <v>1.4571818614092227E-2</v>
      </c>
      <c r="Y19" s="5">
        <f>$W$19*'Positionen Mindereinnahmen'!$E$5</f>
        <v>1.4571818614092227E-2</v>
      </c>
      <c r="Z19" s="5">
        <f>$W$19*'Positionen Mindereinnahmen'!$F$5</f>
        <v>0</v>
      </c>
      <c r="AA19" s="5">
        <v>2.5564594059810927E-2</v>
      </c>
      <c r="AB19" s="5">
        <f>$AA$19*'Positionen Mindereinnahmen'!$D$6</f>
        <v>1.2782297029905463E-2</v>
      </c>
      <c r="AC19" s="5">
        <f>$AA$19*'Positionen Mindereinnahmen'!$E$6</f>
        <v>1.2782297029905463E-2</v>
      </c>
      <c r="AD19" s="5">
        <f>$AA$19*'Positionen Mindereinnahmen'!$F$6</f>
        <v>0</v>
      </c>
      <c r="AE19" s="5">
        <v>0</v>
      </c>
      <c r="AF19" s="5">
        <f>$AE$19*'Positionen Mindereinnahmen'!$D$7</f>
        <v>0</v>
      </c>
      <c r="AG19" s="5">
        <f>$AE$19*'Positionen Mindereinnahmen'!$E$7</f>
        <v>0</v>
      </c>
      <c r="AH19" s="5">
        <f>$AE$19*'Positionen Mindereinnahmen'!$F$7</f>
        <v>0</v>
      </c>
      <c r="AI19" s="5">
        <v>0</v>
      </c>
      <c r="AJ19" s="5">
        <f>$AI$19*'Positionen Mindereinnahmen'!$D$8</f>
        <v>0</v>
      </c>
      <c r="AK19" s="5">
        <f>$AI$19*'Positionen Mindereinnahmen'!$E$8</f>
        <v>0</v>
      </c>
      <c r="AL19" s="5">
        <f>$AI$19*'Positionen Mindereinnahmen'!$F$8</f>
        <v>0</v>
      </c>
      <c r="AM19" s="5">
        <v>0</v>
      </c>
      <c r="AN19" s="5">
        <f>$AM$19*'Positionen Mindereinnahmen'!$D$9</f>
        <v>0</v>
      </c>
      <c r="AO19" s="5">
        <f>$AM$19*'Positionen Mindereinnahmen'!$E$9</f>
        <v>0</v>
      </c>
      <c r="AP19" s="5">
        <f>$AM$19*'Positionen Mindereinnahmen'!$F$9</f>
        <v>0</v>
      </c>
      <c r="AQ19" s="5">
        <v>0</v>
      </c>
      <c r="AR19" s="5">
        <f>$AQ$19*'Positionen Mindereinnahmen'!$D$10</f>
        <v>0</v>
      </c>
      <c r="AS19" s="5">
        <f>$AQ$19*'Positionen Mindereinnahmen'!$E$10</f>
        <v>0</v>
      </c>
      <c r="AT19" s="5">
        <f>$AQ$19*'Positionen Mindereinnahmen'!$F$10</f>
        <v>0</v>
      </c>
      <c r="AU19" s="5">
        <v>0</v>
      </c>
      <c r="AV19" s="5">
        <f>$AU$19*'Positionen Mindereinnahmen'!$D$11</f>
        <v>0</v>
      </c>
      <c r="AW19" s="5">
        <f>$AU$19*'Positionen Mindereinnahmen'!$E$11</f>
        <v>0</v>
      </c>
      <c r="AX19" s="5">
        <f>$AU$19*'Positionen Mindereinnahmen'!$F$11</f>
        <v>0</v>
      </c>
      <c r="AY19" s="5">
        <v>0</v>
      </c>
      <c r="AZ19" s="5">
        <f>$AY$19*'Positionen Mindereinnahmen'!$D$12</f>
        <v>0</v>
      </c>
      <c r="BA19" s="5">
        <f>$AY$19*'Positionen Mindereinnahmen'!$E$12</f>
        <v>0</v>
      </c>
      <c r="BB19" s="5">
        <f>$AY$19*'Positionen Mindereinnahmen'!$F$12</f>
        <v>0</v>
      </c>
      <c r="BC19" s="5">
        <v>0</v>
      </c>
      <c r="BD19" s="5">
        <f>$BC$19*'Positionen Mindereinnahmen'!$D$13</f>
        <v>0</v>
      </c>
      <c r="BE19" s="5">
        <f>$BC$19*'Positionen Mindereinnahmen'!$E$13</f>
        <v>0</v>
      </c>
      <c r="BF19" s="5">
        <f>$BC$19*'Positionen Mindereinnahmen'!$F$13</f>
        <v>0</v>
      </c>
      <c r="BG19" s="5">
        <v>0</v>
      </c>
      <c r="BH19" s="5">
        <f>$BG$19*'Positionen Mindereinnahmen'!$D$14</f>
        <v>0</v>
      </c>
      <c r="BI19" s="5">
        <f>$BG$19*'Positionen Mindereinnahmen'!$E$14</f>
        <v>0</v>
      </c>
      <c r="BJ19" s="5">
        <f>$BG$19*'Positionen Mindereinnahmen'!$F$14</f>
        <v>0</v>
      </c>
      <c r="BK19" s="5">
        <v>0</v>
      </c>
      <c r="BL19" s="5">
        <f>$BK$19*'Positionen Mindereinnahmen'!$D$15</f>
        <v>0</v>
      </c>
      <c r="BM19" s="5">
        <f>$BK$19*'Positionen Mindereinnahmen'!$E$15</f>
        <v>0</v>
      </c>
      <c r="BN19" s="5">
        <f>$BK$19*'Positionen Mindereinnahmen'!$F$15</f>
        <v>0</v>
      </c>
      <c r="BO19" s="5">
        <v>0</v>
      </c>
      <c r="BP19" s="5">
        <f>$BO$19*'Positionen Mindereinnahmen'!$D$16</f>
        <v>0</v>
      </c>
      <c r="BQ19" s="5">
        <f>$BO$19*'Positionen Mindereinnahmen'!$E$16</f>
        <v>0</v>
      </c>
      <c r="BR19" s="5">
        <f>$BO$19*'Positionen Mindereinnahmen'!$F$16</f>
        <v>0</v>
      </c>
      <c r="BS19" s="5">
        <v>0</v>
      </c>
      <c r="BT19" s="5">
        <f>$BS$19*'Positionen Mindereinnahmen'!$D$17</f>
        <v>0</v>
      </c>
      <c r="BU19" s="5">
        <f>$BS$19*'Positionen Mindereinnahmen'!$E$17</f>
        <v>0</v>
      </c>
      <c r="BV19" s="5">
        <f>$BS$19*'Positionen Mindereinnahmen'!$F$17</f>
        <v>0</v>
      </c>
      <c r="BW19" s="5">
        <v>0</v>
      </c>
      <c r="BX19" s="5">
        <f>$BW$19*'Positionen Mindereinnahmen'!$D$18</f>
        <v>0</v>
      </c>
      <c r="BY19" s="5">
        <f>$BW$19*'Positionen Mindereinnahmen'!$E$18</f>
        <v>0</v>
      </c>
      <c r="BZ19" s="5">
        <f>$BW$19*'Positionen Mindereinnahmen'!$F$18</f>
        <v>0</v>
      </c>
      <c r="CA19" s="5">
        <v>0</v>
      </c>
      <c r="CB19" s="5">
        <f>$CA$19*'Positionen Mindereinnahmen'!$D$19</f>
        <v>0</v>
      </c>
      <c r="CC19" s="5">
        <f>$CA$19*'Positionen Mindereinnahmen'!$E$19</f>
        <v>0</v>
      </c>
      <c r="CD19" s="5">
        <f>$CA$19*'Positionen Mindereinnahmen'!$F$19</f>
        <v>0</v>
      </c>
      <c r="CE19" s="5">
        <v>9.2032538615319324E-3</v>
      </c>
      <c r="CF19" s="5">
        <f>$CE$19*'Positionen Mindereinnahmen'!$D$20</f>
        <v>0</v>
      </c>
      <c r="CG19" s="5">
        <f>$CE$19*'Positionen Mindereinnahmen'!$E$20</f>
        <v>9.2032538615319324E-3</v>
      </c>
      <c r="CH19" s="5">
        <f>$CE$19*'Positionen Mindereinnahmen'!$F$20</f>
        <v>0</v>
      </c>
      <c r="CI19" s="5">
        <v>7.1580863367470592E-3</v>
      </c>
      <c r="CJ19" s="5">
        <f>$CI$19*'Positionen Mindereinnahmen'!$D$21</f>
        <v>0</v>
      </c>
      <c r="CK19" s="5">
        <f>$CI$19*'Positionen Mindereinnahmen'!$E$21</f>
        <v>7.1580863367470592E-3</v>
      </c>
      <c r="CL19" s="5">
        <f>$CI$19*'Positionen Mindereinnahmen'!$F$21</f>
        <v>0</v>
      </c>
      <c r="CM19" s="5">
        <v>2.8121053465792016E-2</v>
      </c>
      <c r="CN19" s="5">
        <f>$CM$19*'Positionen Mindereinnahmen'!$D$22</f>
        <v>1.1951447722961606E-2</v>
      </c>
      <c r="CO19" s="5">
        <f>$CM$19*'Positionen Mindereinnahmen'!$E$22</f>
        <v>1.1951447722961606E-2</v>
      </c>
      <c r="CP19" s="5">
        <f>$CM$19*'Positionen Mindereinnahmen'!$F$22</f>
        <v>4.2181580198688024E-3</v>
      </c>
      <c r="CQ19" s="5">
        <v>0</v>
      </c>
      <c r="CR19" s="5">
        <f>$CQ$19*'Positionen Mindereinnahmen'!$D$23</f>
        <v>0</v>
      </c>
      <c r="CS19" s="5">
        <f>$CQ$19*'Positionen Mindereinnahmen'!$E$23</f>
        <v>0</v>
      </c>
      <c r="CT19" s="5">
        <f>$CQ$19*'Positionen Mindereinnahmen'!$F$23</f>
        <v>0</v>
      </c>
      <c r="CU19" s="5">
        <v>0</v>
      </c>
      <c r="CV19" s="5">
        <f>$CU$19*'Positionen Mindereinnahmen'!$D$24</f>
        <v>0</v>
      </c>
      <c r="CW19" s="5">
        <f>$CU$19*'Positionen Mindereinnahmen'!$E$24</f>
        <v>0</v>
      </c>
      <c r="CX19" s="5">
        <f>$CU$19*'Positionen Mindereinnahmen'!$F$24</f>
        <v>0</v>
      </c>
      <c r="CY19" s="5">
        <v>0</v>
      </c>
      <c r="CZ19" s="5">
        <f>$CY$19*'Positionen Mindereinnahmen'!$D$25</f>
        <v>0</v>
      </c>
      <c r="DA19" s="5">
        <f>$CY$19*'Positionen Mindereinnahmen'!$E$25</f>
        <v>0</v>
      </c>
      <c r="DB19" s="5">
        <f>$CY$19*'Positionen Mindereinnahmen'!$F$25</f>
        <v>0</v>
      </c>
      <c r="DC19" s="5">
        <v>0</v>
      </c>
      <c r="DD19" s="5">
        <f>$DC$19*'Positionen Mindereinnahmen'!$D$26</f>
        <v>0</v>
      </c>
      <c r="DE19" s="5">
        <f>$DC$19*'Positionen Mindereinnahmen'!$E$26</f>
        <v>0</v>
      </c>
      <c r="DF19" s="5">
        <f>$DC$19*'Positionen Mindereinnahmen'!$F$26</f>
        <v>0</v>
      </c>
      <c r="DG19" s="5">
        <v>0</v>
      </c>
      <c r="DH19" s="5">
        <f>$DG$19*'Positionen Mindereinnahmen'!$D$27</f>
        <v>0</v>
      </c>
      <c r="DI19" s="5">
        <f>$DG$19*'Positionen Mindereinnahmen'!$E$27</f>
        <v>0</v>
      </c>
      <c r="DJ19" s="5">
        <f>$DG$19*'Positionen Mindereinnahmen'!$F$27</f>
        <v>0</v>
      </c>
      <c r="DK19" s="5">
        <v>0</v>
      </c>
      <c r="DL19" s="5">
        <f>$DK$19*'Positionen Mindereinnahmen'!$D$28</f>
        <v>0</v>
      </c>
      <c r="DM19" s="5">
        <f>$DK$19*'Positionen Mindereinnahmen'!$E$28</f>
        <v>0</v>
      </c>
      <c r="DN19" s="5">
        <f>$DK$19*'Positionen Mindereinnahmen'!$F$28</f>
        <v>0</v>
      </c>
      <c r="DO19" s="5">
        <v>0</v>
      </c>
      <c r="DP19" s="5">
        <f>$DO$19*'Positionen Mindereinnahmen'!$D$29</f>
        <v>0</v>
      </c>
      <c r="DQ19" s="5">
        <f>$DO$19*'Positionen Mindereinnahmen'!$E$29</f>
        <v>0</v>
      </c>
      <c r="DR19" s="5">
        <f>$DO$19*'Positionen Mindereinnahmen'!$F$29</f>
        <v>0</v>
      </c>
      <c r="DS19" s="5">
        <v>0</v>
      </c>
      <c r="DT19" s="5">
        <f>$DS$19*'Positionen Mindereinnahmen'!$D$30</f>
        <v>0</v>
      </c>
      <c r="DU19" s="5">
        <f>$DS$19*'Positionen Mindereinnahmen'!$E$30</f>
        <v>0</v>
      </c>
      <c r="DV19" s="5">
        <f>$DS$19*'Positionen Mindereinnahmen'!$F$30</f>
        <v>0</v>
      </c>
      <c r="DW19" s="5">
        <v>0</v>
      </c>
      <c r="DX19" s="5">
        <f>$DW$19*'Positionen Mindereinnahmen'!$D$31</f>
        <v>0</v>
      </c>
      <c r="DY19" s="5">
        <f>$DW$19*'Positionen Mindereinnahmen'!$E$31</f>
        <v>0</v>
      </c>
      <c r="DZ19" s="5">
        <f>$DW$19*'Positionen Mindereinnahmen'!$F$31</f>
        <v>0</v>
      </c>
      <c r="EA19" s="5">
        <v>0</v>
      </c>
      <c r="EB19" s="5">
        <f>$EA$19*'Positionen Mindereinnahmen'!$D$32</f>
        <v>0</v>
      </c>
      <c r="EC19" s="5">
        <f>$EA$19*'Positionen Mindereinnahmen'!$E$32</f>
        <v>0</v>
      </c>
      <c r="ED19" s="5">
        <f>$EA$19*'Positionen Mindereinnahmen'!$F$32</f>
        <v>0</v>
      </c>
    </row>
    <row r="20" spans="2:134" x14ac:dyDescent="0.4">
      <c r="B20" s="1">
        <v>1980</v>
      </c>
      <c r="C20" s="4">
        <f t="shared" si="1"/>
        <v>2.1265907568653715</v>
      </c>
      <c r="D20" s="4">
        <f t="shared" si="2"/>
        <v>1.0548590623929481</v>
      </c>
      <c r="E20" s="4">
        <f t="shared" si="3"/>
        <v>1.0717316944724233</v>
      </c>
      <c r="F20" s="17">
        <f t="shared" si="4"/>
        <v>7.3114739011059249E-2</v>
      </c>
      <c r="G20" s="17">
        <f t="shared" si="5"/>
        <v>2.8121053465792016E-2</v>
      </c>
      <c r="H20" s="17">
        <f t="shared" si="5"/>
        <v>4.4993685545267233E-2</v>
      </c>
      <c r="I20" s="17">
        <f t="shared" si="6"/>
        <v>0.20426110653788929</v>
      </c>
      <c r="J20" s="17">
        <f t="shared" si="7"/>
        <v>0.10213055326894464</v>
      </c>
      <c r="K20" s="17">
        <f t="shared" si="7"/>
        <v>0.10213055326894464</v>
      </c>
      <c r="L20" s="17">
        <f t="shared" si="8"/>
        <v>1.8492149113164229</v>
      </c>
      <c r="M20" s="17">
        <f t="shared" si="9"/>
        <v>0.92460745565821145</v>
      </c>
      <c r="N20" s="17">
        <f t="shared" si="10"/>
        <v>0.92460745565821145</v>
      </c>
      <c r="O20" s="5">
        <v>2.1525388198360798</v>
      </c>
      <c r="P20" s="5">
        <f>O20*'Positionen Mindereinnahmen'!D3</f>
        <v>0.91482899843033383</v>
      </c>
      <c r="Q20" s="5">
        <f>O20*'Positionen Mindereinnahmen'!E3</f>
        <v>0.91482899843033383</v>
      </c>
      <c r="R20" s="5">
        <f>O20*'Positionen Mindereinnahmen'!F3</f>
        <v>0.32288082297541193</v>
      </c>
      <c r="S20" s="5">
        <v>0.24030718416222269</v>
      </c>
      <c r="T20" s="5">
        <f>$S$20*'Positionen Mindereinnahmen'!$D$4</f>
        <v>0.10213055326894464</v>
      </c>
      <c r="U20" s="5">
        <f>$S$20*'Positionen Mindereinnahmen'!$E$4</f>
        <v>0.10213055326894464</v>
      </c>
      <c r="V20" s="5">
        <f>$S$20*'Positionen Mindereinnahmen'!$F$4</f>
        <v>3.60460776243334E-2</v>
      </c>
      <c r="W20" s="5">
        <v>3.0677512871773109E-2</v>
      </c>
      <c r="X20" s="5">
        <f>$W$20*'Positionen Mindereinnahmen'!$D$5</f>
        <v>1.5338756435886555E-2</v>
      </c>
      <c r="Y20" s="5">
        <f>$W$20*'Positionen Mindereinnahmen'!$E$5</f>
        <v>1.5338756435886555E-2</v>
      </c>
      <c r="Z20" s="5">
        <f>$W$20*'Positionen Mindereinnahmen'!$F$5</f>
        <v>0</v>
      </c>
      <c r="AA20" s="5">
        <v>2.5564594059810927E-2</v>
      </c>
      <c r="AB20" s="5">
        <f>$AA$20*'Positionen Mindereinnahmen'!$D$6</f>
        <v>1.2782297029905463E-2</v>
      </c>
      <c r="AC20" s="5">
        <f>$AA$20*'Positionen Mindereinnahmen'!$E$6</f>
        <v>1.2782297029905463E-2</v>
      </c>
      <c r="AD20" s="5">
        <f>$AA$20*'Positionen Mindereinnahmen'!$F$6</f>
        <v>0</v>
      </c>
      <c r="AE20" s="5">
        <v>0</v>
      </c>
      <c r="AF20" s="5">
        <f>$AE$20*'Positionen Mindereinnahmen'!$D$7</f>
        <v>0</v>
      </c>
      <c r="AG20" s="5">
        <f>$AE$20*'Positionen Mindereinnahmen'!$E$7</f>
        <v>0</v>
      </c>
      <c r="AH20" s="5">
        <f>$AE$20*'Positionen Mindereinnahmen'!$F$7</f>
        <v>0</v>
      </c>
      <c r="AI20" s="5">
        <v>0</v>
      </c>
      <c r="AJ20" s="5">
        <f>$AI$20*'Positionen Mindereinnahmen'!$D$8</f>
        <v>0</v>
      </c>
      <c r="AK20" s="5">
        <f>$AI$20*'Positionen Mindereinnahmen'!$E$8</f>
        <v>0</v>
      </c>
      <c r="AL20" s="5">
        <f>$AI$20*'Positionen Mindereinnahmen'!$F$8</f>
        <v>0</v>
      </c>
      <c r="AM20" s="5">
        <v>0</v>
      </c>
      <c r="AN20" s="5">
        <f>$AM$20*'Positionen Mindereinnahmen'!$D$9</f>
        <v>0</v>
      </c>
      <c r="AO20" s="5">
        <f>$AM$20*'Positionen Mindereinnahmen'!$E$9</f>
        <v>0</v>
      </c>
      <c r="AP20" s="5">
        <f>$AM$20*'Positionen Mindereinnahmen'!$F$9</f>
        <v>0</v>
      </c>
      <c r="AQ20" s="5">
        <v>0</v>
      </c>
      <c r="AR20" s="5">
        <f>$AQ$20*'Positionen Mindereinnahmen'!$D$10</f>
        <v>0</v>
      </c>
      <c r="AS20" s="5">
        <f>$AQ$20*'Positionen Mindereinnahmen'!$E$10</f>
        <v>0</v>
      </c>
      <c r="AT20" s="5">
        <f>$AQ$20*'Positionen Mindereinnahmen'!$F$10</f>
        <v>0</v>
      </c>
      <c r="AU20" s="5">
        <v>0</v>
      </c>
      <c r="AV20" s="5">
        <f>$AU$20*'Positionen Mindereinnahmen'!$D$11</f>
        <v>0</v>
      </c>
      <c r="AW20" s="5">
        <f>$AU$20*'Positionen Mindereinnahmen'!$E$11</f>
        <v>0</v>
      </c>
      <c r="AX20" s="5">
        <f>$AU$20*'Positionen Mindereinnahmen'!$F$11</f>
        <v>0</v>
      </c>
      <c r="AY20" s="5">
        <v>0</v>
      </c>
      <c r="AZ20" s="5">
        <f>$AY$20*'Positionen Mindereinnahmen'!$D$12</f>
        <v>0</v>
      </c>
      <c r="BA20" s="5">
        <f>$AY$20*'Positionen Mindereinnahmen'!$E$12</f>
        <v>0</v>
      </c>
      <c r="BB20" s="5">
        <f>$AY$20*'Positionen Mindereinnahmen'!$F$12</f>
        <v>0</v>
      </c>
      <c r="BC20" s="5">
        <v>0</v>
      </c>
      <c r="BD20" s="5">
        <f>$BC$20*'Positionen Mindereinnahmen'!$D$13</f>
        <v>0</v>
      </c>
      <c r="BE20" s="5">
        <f>$BC$20*'Positionen Mindereinnahmen'!$E$13</f>
        <v>0</v>
      </c>
      <c r="BF20" s="5">
        <f>$BC$20*'Positionen Mindereinnahmen'!$F$13</f>
        <v>0</v>
      </c>
      <c r="BG20" s="5">
        <v>0</v>
      </c>
      <c r="BH20" s="5">
        <f>$BG$20*'Positionen Mindereinnahmen'!$D$14</f>
        <v>0</v>
      </c>
      <c r="BI20" s="5">
        <f>$BG$20*'Positionen Mindereinnahmen'!$E$14</f>
        <v>0</v>
      </c>
      <c r="BJ20" s="5">
        <f>$BG$20*'Positionen Mindereinnahmen'!$F$14</f>
        <v>0</v>
      </c>
      <c r="BK20" s="5">
        <v>0</v>
      </c>
      <c r="BL20" s="5">
        <f>$BK$20*'Positionen Mindereinnahmen'!$D$15</f>
        <v>0</v>
      </c>
      <c r="BM20" s="5">
        <f>$BK$20*'Positionen Mindereinnahmen'!$E$15</f>
        <v>0</v>
      </c>
      <c r="BN20" s="5">
        <f>$BK$20*'Positionen Mindereinnahmen'!$F$15</f>
        <v>0</v>
      </c>
      <c r="BO20" s="5">
        <v>0</v>
      </c>
      <c r="BP20" s="5">
        <f>$BO$20*'Positionen Mindereinnahmen'!$D$16</f>
        <v>0</v>
      </c>
      <c r="BQ20" s="5">
        <f>$BO$20*'Positionen Mindereinnahmen'!$E$16</f>
        <v>0</v>
      </c>
      <c r="BR20" s="5">
        <f>$BO$20*'Positionen Mindereinnahmen'!$F$16</f>
        <v>0</v>
      </c>
      <c r="BS20" s="5">
        <v>0</v>
      </c>
      <c r="BT20" s="5">
        <f>$BS$20*'Positionen Mindereinnahmen'!$D$17</f>
        <v>0</v>
      </c>
      <c r="BU20" s="5">
        <f>$BS$20*'Positionen Mindereinnahmen'!$E$17</f>
        <v>0</v>
      </c>
      <c r="BV20" s="5">
        <f>$BS$20*'Positionen Mindereinnahmen'!$F$17</f>
        <v>0</v>
      </c>
      <c r="BW20" s="5">
        <v>0</v>
      </c>
      <c r="BX20" s="5">
        <f>$BW$20*'Positionen Mindereinnahmen'!$D$18</f>
        <v>0</v>
      </c>
      <c r="BY20" s="5">
        <f>$BW$20*'Positionen Mindereinnahmen'!$E$18</f>
        <v>0</v>
      </c>
      <c r="BZ20" s="5">
        <f>$BW$20*'Positionen Mindereinnahmen'!$F$18</f>
        <v>0</v>
      </c>
      <c r="CA20" s="5">
        <v>0</v>
      </c>
      <c r="CB20" s="5">
        <f>$CA$20*'Positionen Mindereinnahmen'!$D$19</f>
        <v>0</v>
      </c>
      <c r="CC20" s="5">
        <f>$CA$20*'Positionen Mindereinnahmen'!$E$19</f>
        <v>0</v>
      </c>
      <c r="CD20" s="5">
        <f>$CA$20*'Positionen Mindereinnahmen'!$F$19</f>
        <v>0</v>
      </c>
      <c r="CE20" s="5">
        <v>9.7145457427281513E-3</v>
      </c>
      <c r="CF20" s="5">
        <f>$CE$20*'Positionen Mindereinnahmen'!$D$20</f>
        <v>0</v>
      </c>
      <c r="CG20" s="5">
        <f>$CE$20*'Positionen Mindereinnahmen'!$E$20</f>
        <v>9.7145457427281513E-3</v>
      </c>
      <c r="CH20" s="5">
        <f>$CE$20*'Positionen Mindereinnahmen'!$F$20</f>
        <v>0</v>
      </c>
      <c r="CI20" s="5">
        <v>7.1580863367470592E-3</v>
      </c>
      <c r="CJ20" s="5">
        <f>$CI$20*'Positionen Mindereinnahmen'!$D$21</f>
        <v>0</v>
      </c>
      <c r="CK20" s="5">
        <f>$CI$20*'Positionen Mindereinnahmen'!$E$21</f>
        <v>7.1580863367470592E-3</v>
      </c>
      <c r="CL20" s="5">
        <f>$CI$20*'Positionen Mindereinnahmen'!$F$21</f>
        <v>0</v>
      </c>
      <c r="CM20" s="5">
        <v>2.300813465382983E-2</v>
      </c>
      <c r="CN20" s="5">
        <f>$CM$20*'Positionen Mindereinnahmen'!$D$22</f>
        <v>9.7784572278776776E-3</v>
      </c>
      <c r="CO20" s="5">
        <f>$CM$20*'Positionen Mindereinnahmen'!$E$22</f>
        <v>9.7784572278776776E-3</v>
      </c>
      <c r="CP20" s="5">
        <f>$CM$20*'Positionen Mindereinnahmen'!$F$22</f>
        <v>3.4512201980744744E-3</v>
      </c>
      <c r="CQ20" s="5">
        <v>0</v>
      </c>
      <c r="CR20" s="5">
        <f>$CQ$20*'Positionen Mindereinnahmen'!$D$23</f>
        <v>0</v>
      </c>
      <c r="CS20" s="5">
        <f>$CQ$20*'Positionen Mindereinnahmen'!$E$23</f>
        <v>0</v>
      </c>
      <c r="CT20" s="5">
        <f>$CQ$20*'Positionen Mindereinnahmen'!$F$23</f>
        <v>0</v>
      </c>
      <c r="CU20" s="5">
        <v>0</v>
      </c>
      <c r="CV20" s="5">
        <f>$CU$20*'Positionen Mindereinnahmen'!$D$24</f>
        <v>0</v>
      </c>
      <c r="CW20" s="5">
        <f>$CU$20*'Positionen Mindereinnahmen'!$E$24</f>
        <v>0</v>
      </c>
      <c r="CX20" s="5">
        <f>$CU$20*'Positionen Mindereinnahmen'!$F$24</f>
        <v>0</v>
      </c>
      <c r="CY20" s="5">
        <v>0</v>
      </c>
      <c r="CZ20" s="5">
        <f>$CY$20*'Positionen Mindereinnahmen'!$D$25</f>
        <v>0</v>
      </c>
      <c r="DA20" s="5">
        <f>$CY$20*'Positionen Mindereinnahmen'!$E$25</f>
        <v>0</v>
      </c>
      <c r="DB20" s="5">
        <f>$CY$20*'Positionen Mindereinnahmen'!$F$25</f>
        <v>0</v>
      </c>
      <c r="DC20" s="5">
        <v>0</v>
      </c>
      <c r="DD20" s="5">
        <f>$DC$20*'Positionen Mindereinnahmen'!$D$26</f>
        <v>0</v>
      </c>
      <c r="DE20" s="5">
        <f>$DC$20*'Positionen Mindereinnahmen'!$E$26</f>
        <v>0</v>
      </c>
      <c r="DF20" s="5">
        <f>$DC$20*'Positionen Mindereinnahmen'!$F$26</f>
        <v>0</v>
      </c>
      <c r="DG20" s="5">
        <v>0</v>
      </c>
      <c r="DH20" s="5">
        <f>$DG$20*'Positionen Mindereinnahmen'!$D$27</f>
        <v>0</v>
      </c>
      <c r="DI20" s="5">
        <f>$DG$20*'Positionen Mindereinnahmen'!$E$27</f>
        <v>0</v>
      </c>
      <c r="DJ20" s="5">
        <f>$DG$20*'Positionen Mindereinnahmen'!$F$27</f>
        <v>0</v>
      </c>
      <c r="DK20" s="5">
        <v>0</v>
      </c>
      <c r="DL20" s="5">
        <f>$DK$20*'Positionen Mindereinnahmen'!$D$28</f>
        <v>0</v>
      </c>
      <c r="DM20" s="5">
        <f>$DK$20*'Positionen Mindereinnahmen'!$E$28</f>
        <v>0</v>
      </c>
      <c r="DN20" s="5">
        <f>$DK$20*'Positionen Mindereinnahmen'!$F$28</f>
        <v>0</v>
      </c>
      <c r="DO20" s="5">
        <v>0</v>
      </c>
      <c r="DP20" s="5">
        <f>$DO$20*'Positionen Mindereinnahmen'!$D$29</f>
        <v>0</v>
      </c>
      <c r="DQ20" s="5">
        <f>$DO$20*'Positionen Mindereinnahmen'!$E$29</f>
        <v>0</v>
      </c>
      <c r="DR20" s="5">
        <f>$DO$20*'Positionen Mindereinnahmen'!$F$29</f>
        <v>0</v>
      </c>
      <c r="DS20" s="5">
        <v>0</v>
      </c>
      <c r="DT20" s="5">
        <f>$DS$20*'Positionen Mindereinnahmen'!$D$30</f>
        <v>0</v>
      </c>
      <c r="DU20" s="5">
        <f>$DS$20*'Positionen Mindereinnahmen'!$E$30</f>
        <v>0</v>
      </c>
      <c r="DV20" s="5">
        <f>$DS$20*'Positionen Mindereinnahmen'!$F$30</f>
        <v>0</v>
      </c>
      <c r="DW20" s="5">
        <v>0</v>
      </c>
      <c r="DX20" s="5">
        <f>$DW$20*'Positionen Mindereinnahmen'!$D$31</f>
        <v>0</v>
      </c>
      <c r="DY20" s="5">
        <f>$DW$20*'Positionen Mindereinnahmen'!$E$31</f>
        <v>0</v>
      </c>
      <c r="DZ20" s="5">
        <f>$DW$20*'Positionen Mindereinnahmen'!$F$31</f>
        <v>0</v>
      </c>
      <c r="EA20" s="5">
        <v>0</v>
      </c>
      <c r="EB20" s="5">
        <f>$EA$20*'Positionen Mindereinnahmen'!$D$32</f>
        <v>0</v>
      </c>
      <c r="EC20" s="5">
        <f>$EA$20*'Positionen Mindereinnahmen'!$E$32</f>
        <v>0</v>
      </c>
      <c r="ED20" s="5">
        <f>$EA$20*'Positionen Mindereinnahmen'!$F$32</f>
        <v>0</v>
      </c>
    </row>
    <row r="21" spans="2:134" x14ac:dyDescent="0.4">
      <c r="B21" s="1">
        <v>1981</v>
      </c>
      <c r="C21" s="4">
        <f t="shared" si="1"/>
        <v>2.3201402984921997</v>
      </c>
      <c r="D21" s="4">
        <f t="shared" si="2"/>
        <v>1.151122541325166</v>
      </c>
      <c r="E21" s="4">
        <f t="shared" si="3"/>
        <v>1.1690177571670337</v>
      </c>
      <c r="F21" s="17">
        <f t="shared" si="4"/>
        <v>7.4137322773451683E-2</v>
      </c>
      <c r="G21" s="17">
        <f t="shared" si="5"/>
        <v>2.8121053465792016E-2</v>
      </c>
      <c r="H21" s="17">
        <f t="shared" si="5"/>
        <v>4.6016269307659667E-2</v>
      </c>
      <c r="I21" s="17">
        <f t="shared" si="6"/>
        <v>0.23989815065726572</v>
      </c>
      <c r="J21" s="17">
        <f t="shared" si="7"/>
        <v>0.11994907532863286</v>
      </c>
      <c r="K21" s="17">
        <f t="shared" si="7"/>
        <v>0.11994907532863286</v>
      </c>
      <c r="L21" s="17">
        <f t="shared" si="8"/>
        <v>2.0061048250614824</v>
      </c>
      <c r="M21" s="17">
        <f t="shared" si="9"/>
        <v>1.0030524125307412</v>
      </c>
      <c r="N21" s="17">
        <f t="shared" si="10"/>
        <v>1.0030524125307412</v>
      </c>
      <c r="O21" s="5">
        <v>2.3110393030069072</v>
      </c>
      <c r="P21" s="5">
        <f>O21*'Positionen Mindereinnahmen'!D3</f>
        <v>0.98219170377793552</v>
      </c>
      <c r="Q21" s="5">
        <f>O21*'Positionen Mindereinnahmen'!E3</f>
        <v>0.98219170377793552</v>
      </c>
      <c r="R21" s="5">
        <f>O21*'Positionen Mindereinnahmen'!F3</f>
        <v>0.34665589545103609</v>
      </c>
      <c r="S21" s="5">
        <v>0.28223311842031262</v>
      </c>
      <c r="T21" s="5">
        <f>$S$21*'Positionen Mindereinnahmen'!$D$4</f>
        <v>0.11994907532863286</v>
      </c>
      <c r="U21" s="5">
        <f>$S$21*'Positionen Mindereinnahmen'!$E$4</f>
        <v>0.11994907532863286</v>
      </c>
      <c r="V21" s="5">
        <f>$S$21*'Positionen Mindereinnahmen'!$F$4</f>
        <v>4.2334967763046891E-2</v>
      </c>
      <c r="W21" s="5">
        <v>3.0677512871773109E-2</v>
      </c>
      <c r="X21" s="5">
        <f>$W$21*'Positionen Mindereinnahmen'!$D$5</f>
        <v>1.5338756435886555E-2</v>
      </c>
      <c r="Y21" s="5">
        <f>$W$21*'Positionen Mindereinnahmen'!$E$5</f>
        <v>1.5338756435886555E-2</v>
      </c>
      <c r="Z21" s="5">
        <f>$W$21*'Positionen Mindereinnahmen'!$F$5</f>
        <v>0</v>
      </c>
      <c r="AA21" s="5">
        <v>2.5564594059810927E-2</v>
      </c>
      <c r="AB21" s="5">
        <f>$AA$21*'Positionen Mindereinnahmen'!$D$6</f>
        <v>1.2782297029905463E-2</v>
      </c>
      <c r="AC21" s="5">
        <f>$AA$21*'Positionen Mindereinnahmen'!$E$6</f>
        <v>1.2782297029905463E-2</v>
      </c>
      <c r="AD21" s="5">
        <f>$AA$21*'Positionen Mindereinnahmen'!$F$6</f>
        <v>0</v>
      </c>
      <c r="AE21" s="5">
        <v>2.5564594059810927E-2</v>
      </c>
      <c r="AF21" s="5">
        <f>$AE$21*'Positionen Mindereinnahmen'!$D$7</f>
        <v>1.0864952475419644E-2</v>
      </c>
      <c r="AG21" s="5">
        <f>$AE$21*'Positionen Mindereinnahmen'!$E$7</f>
        <v>1.0864952475419644E-2</v>
      </c>
      <c r="AH21" s="5">
        <f>$AE$21*'Positionen Mindereinnahmen'!$F$7</f>
        <v>3.8346891089716386E-3</v>
      </c>
      <c r="AI21" s="5">
        <v>0</v>
      </c>
      <c r="AJ21" s="5">
        <f>$AI$21*'Positionen Mindereinnahmen'!$D$8</f>
        <v>0</v>
      </c>
      <c r="AK21" s="5">
        <f>$AI$21*'Positionen Mindereinnahmen'!$E$8</f>
        <v>0</v>
      </c>
      <c r="AL21" s="5">
        <f>$AI$21*'Positionen Mindereinnahmen'!$F$8</f>
        <v>0</v>
      </c>
      <c r="AM21" s="5">
        <v>0</v>
      </c>
      <c r="AN21" s="5">
        <f>$AM$21*'Positionen Mindereinnahmen'!$D$9</f>
        <v>0</v>
      </c>
      <c r="AO21" s="5">
        <f>$AM$21*'Positionen Mindereinnahmen'!$E$9</f>
        <v>0</v>
      </c>
      <c r="AP21" s="5">
        <f>$AM$21*'Positionen Mindereinnahmen'!$F$9</f>
        <v>0</v>
      </c>
      <c r="AQ21" s="5">
        <v>0</v>
      </c>
      <c r="AR21" s="5">
        <f>$AQ$21*'Positionen Mindereinnahmen'!$D$10</f>
        <v>0</v>
      </c>
      <c r="AS21" s="5">
        <f>$AQ$21*'Positionen Mindereinnahmen'!$E$10</f>
        <v>0</v>
      </c>
      <c r="AT21" s="5">
        <f>$AQ$21*'Positionen Mindereinnahmen'!$F$10</f>
        <v>0</v>
      </c>
      <c r="AU21" s="5">
        <v>0</v>
      </c>
      <c r="AV21" s="5">
        <f>$AU$21*'Positionen Mindereinnahmen'!$D$11</f>
        <v>0</v>
      </c>
      <c r="AW21" s="5">
        <f>$AU$21*'Positionen Mindereinnahmen'!$E$11</f>
        <v>0</v>
      </c>
      <c r="AX21" s="5">
        <f>$AU$21*'Positionen Mindereinnahmen'!$F$11</f>
        <v>0</v>
      </c>
      <c r="AY21" s="5">
        <v>0</v>
      </c>
      <c r="AZ21" s="5">
        <f>$AY$21*'Positionen Mindereinnahmen'!$D$12</f>
        <v>0</v>
      </c>
      <c r="BA21" s="5">
        <f>$AY$21*'Positionen Mindereinnahmen'!$E$12</f>
        <v>0</v>
      </c>
      <c r="BB21" s="5">
        <f>$AY$21*'Positionen Mindereinnahmen'!$F$12</f>
        <v>0</v>
      </c>
      <c r="BC21" s="5">
        <v>0</v>
      </c>
      <c r="BD21" s="5">
        <f>$BC$21*'Positionen Mindereinnahmen'!$D$13</f>
        <v>0</v>
      </c>
      <c r="BE21" s="5">
        <f>$BC$21*'Positionen Mindereinnahmen'!$E$13</f>
        <v>0</v>
      </c>
      <c r="BF21" s="5">
        <f>$BC$21*'Positionen Mindereinnahmen'!$F$13</f>
        <v>0</v>
      </c>
      <c r="BG21" s="5">
        <v>0</v>
      </c>
      <c r="BH21" s="5">
        <f>$BG$21*'Positionen Mindereinnahmen'!$D$14</f>
        <v>0</v>
      </c>
      <c r="BI21" s="5">
        <f>$BG$21*'Positionen Mindereinnahmen'!$E$14</f>
        <v>0</v>
      </c>
      <c r="BJ21" s="5">
        <f>$BG$21*'Positionen Mindereinnahmen'!$F$14</f>
        <v>0</v>
      </c>
      <c r="BK21" s="5">
        <v>0</v>
      </c>
      <c r="BL21" s="5">
        <f>$BK$21*'Positionen Mindereinnahmen'!$D$15</f>
        <v>0</v>
      </c>
      <c r="BM21" s="5">
        <f>$BK$21*'Positionen Mindereinnahmen'!$E$15</f>
        <v>0</v>
      </c>
      <c r="BN21" s="5">
        <f>$BK$21*'Positionen Mindereinnahmen'!$F$15</f>
        <v>0</v>
      </c>
      <c r="BO21" s="5">
        <v>0</v>
      </c>
      <c r="BP21" s="5">
        <f>$BO$21*'Positionen Mindereinnahmen'!$D$16</f>
        <v>0</v>
      </c>
      <c r="BQ21" s="5">
        <f>$BO$21*'Positionen Mindereinnahmen'!$E$16</f>
        <v>0</v>
      </c>
      <c r="BR21" s="5">
        <f>$BO$21*'Positionen Mindereinnahmen'!$F$16</f>
        <v>0</v>
      </c>
      <c r="BS21" s="5">
        <v>0</v>
      </c>
      <c r="BT21" s="5">
        <f>$BS$21*'Positionen Mindereinnahmen'!$D$17</f>
        <v>0</v>
      </c>
      <c r="BU21" s="5">
        <f>$BS$21*'Positionen Mindereinnahmen'!$E$17</f>
        <v>0</v>
      </c>
      <c r="BV21" s="5">
        <f>$BS$21*'Positionen Mindereinnahmen'!$F$17</f>
        <v>0</v>
      </c>
      <c r="BW21" s="5">
        <v>0</v>
      </c>
      <c r="BX21" s="5">
        <f>$BW$21*'Positionen Mindereinnahmen'!$D$18</f>
        <v>0</v>
      </c>
      <c r="BY21" s="5">
        <f>$BW$21*'Positionen Mindereinnahmen'!$E$18</f>
        <v>0</v>
      </c>
      <c r="BZ21" s="5">
        <f>$BW$21*'Positionen Mindereinnahmen'!$F$18</f>
        <v>0</v>
      </c>
      <c r="CA21" s="5">
        <v>0</v>
      </c>
      <c r="CB21" s="5">
        <f>$CA$21*'Positionen Mindereinnahmen'!$D$19</f>
        <v>0</v>
      </c>
      <c r="CC21" s="5">
        <f>$CA$21*'Positionen Mindereinnahmen'!$E$19</f>
        <v>0</v>
      </c>
      <c r="CD21" s="5">
        <f>$CA$21*'Positionen Mindereinnahmen'!$F$19</f>
        <v>0</v>
      </c>
      <c r="CE21" s="5">
        <v>1.022583762392437E-2</v>
      </c>
      <c r="CF21" s="5">
        <f>$CE$21*'Positionen Mindereinnahmen'!$D$20</f>
        <v>0</v>
      </c>
      <c r="CG21" s="5">
        <f>$CE$21*'Positionen Mindereinnahmen'!$E$20</f>
        <v>1.022583762392437E-2</v>
      </c>
      <c r="CH21" s="5">
        <f>$CE$21*'Positionen Mindereinnahmen'!$F$20</f>
        <v>0</v>
      </c>
      <c r="CI21" s="5">
        <v>7.6693782179432773E-3</v>
      </c>
      <c r="CJ21" s="5">
        <f>$CI$21*'Positionen Mindereinnahmen'!$D$21</f>
        <v>0</v>
      </c>
      <c r="CK21" s="5">
        <f>$CI$21*'Positionen Mindereinnahmen'!$E$21</f>
        <v>7.6693782179432773E-3</v>
      </c>
      <c r="CL21" s="5">
        <f>$CI$21*'Positionen Mindereinnahmen'!$F$21</f>
        <v>0</v>
      </c>
      <c r="CM21" s="5">
        <v>2.3519426535026051E-2</v>
      </c>
      <c r="CN21" s="5">
        <f>$CM$21*'Positionen Mindereinnahmen'!$D$22</f>
        <v>9.9957562773860704E-3</v>
      </c>
      <c r="CO21" s="5">
        <f>$CM$21*'Positionen Mindereinnahmen'!$E$22</f>
        <v>9.9957562773860704E-3</v>
      </c>
      <c r="CP21" s="5">
        <f>$CM$21*'Positionen Mindereinnahmen'!$F$22</f>
        <v>3.5279139802539073E-3</v>
      </c>
      <c r="CQ21" s="5">
        <v>0</v>
      </c>
      <c r="CR21" s="5">
        <f>$CQ$21*'Positionen Mindereinnahmen'!$D$23</f>
        <v>0</v>
      </c>
      <c r="CS21" s="5">
        <f>$CQ$21*'Positionen Mindereinnahmen'!$E$23</f>
        <v>0</v>
      </c>
      <c r="CT21" s="5">
        <f>$CQ$21*'Positionen Mindereinnahmen'!$F$23</f>
        <v>0</v>
      </c>
      <c r="CU21" s="5">
        <v>0</v>
      </c>
      <c r="CV21" s="5">
        <f>$CU$21*'Positionen Mindereinnahmen'!$D$24</f>
        <v>0</v>
      </c>
      <c r="CW21" s="5">
        <f>$CU$21*'Positionen Mindereinnahmen'!$E$24</f>
        <v>0</v>
      </c>
      <c r="CX21" s="5">
        <f>$CU$21*'Positionen Mindereinnahmen'!$F$24</f>
        <v>0</v>
      </c>
      <c r="CY21" s="5">
        <v>0</v>
      </c>
      <c r="CZ21" s="5">
        <f>$CY$21*'Positionen Mindereinnahmen'!$D$25</f>
        <v>0</v>
      </c>
      <c r="DA21" s="5">
        <f>$CY$21*'Positionen Mindereinnahmen'!$E$25</f>
        <v>0</v>
      </c>
      <c r="DB21" s="5">
        <f>$CY$21*'Positionen Mindereinnahmen'!$F$25</f>
        <v>0</v>
      </c>
      <c r="DC21" s="5">
        <v>0</v>
      </c>
      <c r="DD21" s="5">
        <f>$DC$21*'Positionen Mindereinnahmen'!$D$26</f>
        <v>0</v>
      </c>
      <c r="DE21" s="5">
        <f>$DC$21*'Positionen Mindereinnahmen'!$E$26</f>
        <v>0</v>
      </c>
      <c r="DF21" s="5">
        <f>$DC$21*'Positionen Mindereinnahmen'!$F$26</f>
        <v>0</v>
      </c>
      <c r="DG21" s="5">
        <v>0</v>
      </c>
      <c r="DH21" s="5">
        <f>$DG$21*'Positionen Mindereinnahmen'!$D$27</f>
        <v>0</v>
      </c>
      <c r="DI21" s="5">
        <f>$DG$21*'Positionen Mindereinnahmen'!$E$27</f>
        <v>0</v>
      </c>
      <c r="DJ21" s="5">
        <f>$DG$21*'Positionen Mindereinnahmen'!$F$27</f>
        <v>0</v>
      </c>
      <c r="DK21" s="5">
        <v>0</v>
      </c>
      <c r="DL21" s="5">
        <f>$DK$21*'Positionen Mindereinnahmen'!$D$28</f>
        <v>0</v>
      </c>
      <c r="DM21" s="5">
        <f>$DK$21*'Positionen Mindereinnahmen'!$E$28</f>
        <v>0</v>
      </c>
      <c r="DN21" s="5">
        <f>$DK$21*'Positionen Mindereinnahmen'!$F$28</f>
        <v>0</v>
      </c>
      <c r="DO21" s="5">
        <v>0</v>
      </c>
      <c r="DP21" s="5">
        <f>$DO$21*'Positionen Mindereinnahmen'!$D$29</f>
        <v>0</v>
      </c>
      <c r="DQ21" s="5">
        <f>$DO$21*'Positionen Mindereinnahmen'!$E$29</f>
        <v>0</v>
      </c>
      <c r="DR21" s="5">
        <f>$DO$21*'Positionen Mindereinnahmen'!$F$29</f>
        <v>0</v>
      </c>
      <c r="DS21" s="5">
        <v>0</v>
      </c>
      <c r="DT21" s="5">
        <f>$DS$21*'Positionen Mindereinnahmen'!$D$30</f>
        <v>0</v>
      </c>
      <c r="DU21" s="5">
        <f>$DS$21*'Positionen Mindereinnahmen'!$E$30</f>
        <v>0</v>
      </c>
      <c r="DV21" s="5">
        <f>$DS$21*'Positionen Mindereinnahmen'!$F$30</f>
        <v>0</v>
      </c>
      <c r="DW21" s="5">
        <v>0</v>
      </c>
      <c r="DX21" s="5">
        <f>$DW$21*'Positionen Mindereinnahmen'!$D$31</f>
        <v>0</v>
      </c>
      <c r="DY21" s="5">
        <f>$DW$21*'Positionen Mindereinnahmen'!$E$31</f>
        <v>0</v>
      </c>
      <c r="DZ21" s="5">
        <f>$DW$21*'Positionen Mindereinnahmen'!$F$31</f>
        <v>0</v>
      </c>
      <c r="EA21" s="5">
        <v>0</v>
      </c>
      <c r="EB21" s="5">
        <f>$EA$21*'Positionen Mindereinnahmen'!$D$32</f>
        <v>0</v>
      </c>
      <c r="EC21" s="5">
        <f>$EA$21*'Positionen Mindereinnahmen'!$E$32</f>
        <v>0</v>
      </c>
      <c r="ED21" s="5">
        <f>$EA$21*'Positionen Mindereinnahmen'!$F$32</f>
        <v>0</v>
      </c>
    </row>
    <row r="22" spans="2:134" x14ac:dyDescent="0.4">
      <c r="B22" s="1">
        <v>1982</v>
      </c>
      <c r="C22" s="4">
        <f t="shared" si="1"/>
        <v>2.5485599464166109</v>
      </c>
      <c r="D22" s="4">
        <f t="shared" si="2"/>
        <v>1.2643097815249793</v>
      </c>
      <c r="E22" s="4">
        <f t="shared" si="3"/>
        <v>1.2842501648916318</v>
      </c>
      <c r="F22" s="17">
        <f t="shared" si="4"/>
        <v>7.8738949704217645E-2</v>
      </c>
      <c r="G22" s="17">
        <f t="shared" si="5"/>
        <v>2.9399283168782563E-2</v>
      </c>
      <c r="H22" s="17">
        <f t="shared" si="5"/>
        <v>4.9339666535435082E-2</v>
      </c>
      <c r="I22" s="17">
        <f t="shared" si="6"/>
        <v>0.2833579605589443</v>
      </c>
      <c r="J22" s="17">
        <f t="shared" si="7"/>
        <v>0.14167898027947215</v>
      </c>
      <c r="K22" s="17">
        <f t="shared" si="7"/>
        <v>0.14167898027947215</v>
      </c>
      <c r="L22" s="17">
        <f t="shared" si="8"/>
        <v>2.1864630361534489</v>
      </c>
      <c r="M22" s="17">
        <f t="shared" si="9"/>
        <v>1.0932315180767245</v>
      </c>
      <c r="N22" s="17">
        <f t="shared" si="10"/>
        <v>1.0932315180767245</v>
      </c>
      <c r="O22" s="5">
        <v>2.4695397861777355</v>
      </c>
      <c r="P22" s="5">
        <f>O22*'Positionen Mindereinnahmen'!D3</f>
        <v>1.0495544091255375</v>
      </c>
      <c r="Q22" s="5">
        <f>O22*'Positionen Mindereinnahmen'!E3</f>
        <v>1.0495544091255375</v>
      </c>
      <c r="R22" s="5">
        <f>O22*'Positionen Mindereinnahmen'!F3</f>
        <v>0.3704309679266603</v>
      </c>
      <c r="S22" s="5">
        <v>0.33336230653993448</v>
      </c>
      <c r="T22" s="5">
        <f>$S$22*'Positionen Mindereinnahmen'!$D$4</f>
        <v>0.14167898027947215</v>
      </c>
      <c r="U22" s="5">
        <f>$S$22*'Positionen Mindereinnahmen'!$E$4</f>
        <v>0.14167898027947215</v>
      </c>
      <c r="V22" s="5">
        <f>$S$22*'Positionen Mindereinnahmen'!$F$4</f>
        <v>5.000434598099017E-2</v>
      </c>
      <c r="W22" s="5">
        <v>3.0677512871773109E-2</v>
      </c>
      <c r="X22" s="5">
        <f>$W$22*'Positionen Mindereinnahmen'!$D$5</f>
        <v>1.5338756435886555E-2</v>
      </c>
      <c r="Y22" s="5">
        <f>$W$22*'Positionen Mindereinnahmen'!$E$5</f>
        <v>1.5338756435886555E-2</v>
      </c>
      <c r="Z22" s="5">
        <f>$W$22*'Positionen Mindereinnahmen'!$F$5</f>
        <v>0</v>
      </c>
      <c r="AA22" s="5">
        <v>2.8121053465792016E-2</v>
      </c>
      <c r="AB22" s="5">
        <f>$AA$22*'Positionen Mindereinnahmen'!$D$6</f>
        <v>1.4060526732896008E-2</v>
      </c>
      <c r="AC22" s="5">
        <f>$AA$22*'Positionen Mindereinnahmen'!$E$6</f>
        <v>1.4060526732896008E-2</v>
      </c>
      <c r="AD22" s="5">
        <f>$AA$22*'Positionen Mindereinnahmen'!$F$6</f>
        <v>0</v>
      </c>
      <c r="AE22" s="5">
        <v>7.9250241585413869E-2</v>
      </c>
      <c r="AF22" s="5">
        <f>$AE$22*'Positionen Mindereinnahmen'!$D$7</f>
        <v>3.3681352673800895E-2</v>
      </c>
      <c r="AG22" s="5">
        <f>$AE$22*'Positionen Mindereinnahmen'!$E$7</f>
        <v>3.3681352673800895E-2</v>
      </c>
      <c r="AH22" s="5">
        <f>$AE$22*'Positionen Mindereinnahmen'!$F$7</f>
        <v>1.188753623781208E-2</v>
      </c>
      <c r="AI22" s="5">
        <v>0</v>
      </c>
      <c r="AJ22" s="5">
        <f>$AI$22*'Positionen Mindereinnahmen'!$D$8</f>
        <v>0</v>
      </c>
      <c r="AK22" s="5">
        <f>$AI$22*'Positionen Mindereinnahmen'!$E$8</f>
        <v>0</v>
      </c>
      <c r="AL22" s="5">
        <f>$AI$22*'Positionen Mindereinnahmen'!$F$8</f>
        <v>0</v>
      </c>
      <c r="AM22" s="5">
        <v>0</v>
      </c>
      <c r="AN22" s="5">
        <f>$AM$22*'Positionen Mindereinnahmen'!$D$9</f>
        <v>0</v>
      </c>
      <c r="AO22" s="5">
        <f>$AM$22*'Positionen Mindereinnahmen'!$E$9</f>
        <v>0</v>
      </c>
      <c r="AP22" s="5">
        <f>$AM$22*'Positionen Mindereinnahmen'!$F$9</f>
        <v>0</v>
      </c>
      <c r="AQ22" s="5">
        <v>0</v>
      </c>
      <c r="AR22" s="5">
        <f>$AQ$22*'Positionen Mindereinnahmen'!$D$10</f>
        <v>0</v>
      </c>
      <c r="AS22" s="5">
        <f>$AQ$22*'Positionen Mindereinnahmen'!$E$10</f>
        <v>0</v>
      </c>
      <c r="AT22" s="5">
        <f>$AQ$22*'Positionen Mindereinnahmen'!$F$10</f>
        <v>0</v>
      </c>
      <c r="AU22" s="5">
        <v>0</v>
      </c>
      <c r="AV22" s="5">
        <f>$AU$22*'Positionen Mindereinnahmen'!$D$11</f>
        <v>0</v>
      </c>
      <c r="AW22" s="5">
        <f>$AU$22*'Positionen Mindereinnahmen'!$E$11</f>
        <v>0</v>
      </c>
      <c r="AX22" s="5">
        <f>$AU$22*'Positionen Mindereinnahmen'!$F$11</f>
        <v>0</v>
      </c>
      <c r="AY22" s="5">
        <v>0</v>
      </c>
      <c r="AZ22" s="5">
        <f>$AY$22*'Positionen Mindereinnahmen'!$D$12</f>
        <v>0</v>
      </c>
      <c r="BA22" s="5">
        <f>$AY$22*'Positionen Mindereinnahmen'!$E$12</f>
        <v>0</v>
      </c>
      <c r="BB22" s="5">
        <f>$AY$22*'Positionen Mindereinnahmen'!$F$12</f>
        <v>0</v>
      </c>
      <c r="BC22" s="5">
        <v>0</v>
      </c>
      <c r="BD22" s="5">
        <f>$BC$22*'Positionen Mindereinnahmen'!$D$13</f>
        <v>0</v>
      </c>
      <c r="BE22" s="5">
        <f>$BC$22*'Positionen Mindereinnahmen'!$E$13</f>
        <v>0</v>
      </c>
      <c r="BF22" s="5">
        <f>$BC$22*'Positionen Mindereinnahmen'!$F$13</f>
        <v>0</v>
      </c>
      <c r="BG22" s="5">
        <v>0</v>
      </c>
      <c r="BH22" s="5">
        <f>$BG$22*'Positionen Mindereinnahmen'!$D$14</f>
        <v>0</v>
      </c>
      <c r="BI22" s="5">
        <f>$BG$22*'Positionen Mindereinnahmen'!$E$14</f>
        <v>0</v>
      </c>
      <c r="BJ22" s="5">
        <f>$BG$22*'Positionen Mindereinnahmen'!$F$14</f>
        <v>0</v>
      </c>
      <c r="BK22" s="5">
        <v>0</v>
      </c>
      <c r="BL22" s="5">
        <f>$BK$22*'Positionen Mindereinnahmen'!$D$15</f>
        <v>0</v>
      </c>
      <c r="BM22" s="5">
        <f>$BK$22*'Positionen Mindereinnahmen'!$E$15</f>
        <v>0</v>
      </c>
      <c r="BN22" s="5">
        <f>$BK$22*'Positionen Mindereinnahmen'!$F$15</f>
        <v>0</v>
      </c>
      <c r="BO22" s="5">
        <v>0</v>
      </c>
      <c r="BP22" s="5">
        <f>$BO$22*'Positionen Mindereinnahmen'!$D$16</f>
        <v>0</v>
      </c>
      <c r="BQ22" s="5">
        <f>$BO$22*'Positionen Mindereinnahmen'!$E$16</f>
        <v>0</v>
      </c>
      <c r="BR22" s="5">
        <f>$BO$22*'Positionen Mindereinnahmen'!$F$16</f>
        <v>0</v>
      </c>
      <c r="BS22" s="5">
        <v>0</v>
      </c>
      <c r="BT22" s="5">
        <f>$BS$22*'Positionen Mindereinnahmen'!$D$17</f>
        <v>0</v>
      </c>
      <c r="BU22" s="5">
        <f>$BS$22*'Positionen Mindereinnahmen'!$E$17</f>
        <v>0</v>
      </c>
      <c r="BV22" s="5">
        <f>$BS$22*'Positionen Mindereinnahmen'!$F$17</f>
        <v>0</v>
      </c>
      <c r="BW22" s="5">
        <v>0</v>
      </c>
      <c r="BX22" s="5">
        <f>$BW$22*'Positionen Mindereinnahmen'!$D$18</f>
        <v>0</v>
      </c>
      <c r="BY22" s="5">
        <f>$BW$22*'Positionen Mindereinnahmen'!$E$18</f>
        <v>0</v>
      </c>
      <c r="BZ22" s="5">
        <f>$BW$22*'Positionen Mindereinnahmen'!$F$18</f>
        <v>0</v>
      </c>
      <c r="CA22" s="5">
        <v>0</v>
      </c>
      <c r="CB22" s="5">
        <f>$CA$22*'Positionen Mindereinnahmen'!$D$19</f>
        <v>0</v>
      </c>
      <c r="CC22" s="5">
        <f>$CA$22*'Positionen Mindereinnahmen'!$E$19</f>
        <v>0</v>
      </c>
      <c r="CD22" s="5">
        <f>$CA$22*'Positionen Mindereinnahmen'!$F$19</f>
        <v>0</v>
      </c>
      <c r="CE22" s="5">
        <v>1.0737129505120589E-2</v>
      </c>
      <c r="CF22" s="5">
        <f>$CE$22*'Positionen Mindereinnahmen'!$D$20</f>
        <v>0</v>
      </c>
      <c r="CG22" s="5">
        <f>$CE$22*'Positionen Mindereinnahmen'!$E$20</f>
        <v>1.0737129505120589E-2</v>
      </c>
      <c r="CH22" s="5">
        <f>$CE$22*'Positionen Mindereinnahmen'!$F$20</f>
        <v>0</v>
      </c>
      <c r="CI22" s="5">
        <v>9.2032538615319324E-3</v>
      </c>
      <c r="CJ22" s="5">
        <f>$CI$22*'Positionen Mindereinnahmen'!$D$21</f>
        <v>0</v>
      </c>
      <c r="CK22" s="5">
        <f>$CI$22*'Positionen Mindereinnahmen'!$E$21</f>
        <v>9.2032538615319324E-3</v>
      </c>
      <c r="CL22" s="5">
        <f>$CI$22*'Positionen Mindereinnahmen'!$F$21</f>
        <v>0</v>
      </c>
      <c r="CM22" s="5">
        <v>2.3519426535026051E-2</v>
      </c>
      <c r="CN22" s="5">
        <f>$CM$22*'Positionen Mindereinnahmen'!$D$22</f>
        <v>9.9957562773860704E-3</v>
      </c>
      <c r="CO22" s="5">
        <f>$CM$22*'Positionen Mindereinnahmen'!$E$22</f>
        <v>9.9957562773860704E-3</v>
      </c>
      <c r="CP22" s="5">
        <f>$CM$22*'Positionen Mindereinnahmen'!$F$22</f>
        <v>3.5279139802539073E-3</v>
      </c>
      <c r="CQ22" s="5">
        <v>0</v>
      </c>
      <c r="CR22" s="5">
        <f>$CQ$22*'Positionen Mindereinnahmen'!$D$23</f>
        <v>0</v>
      </c>
      <c r="CS22" s="5">
        <f>$CQ$22*'Positionen Mindereinnahmen'!$E$23</f>
        <v>0</v>
      </c>
      <c r="CT22" s="5">
        <f>$CQ$22*'Positionen Mindereinnahmen'!$F$23</f>
        <v>0</v>
      </c>
      <c r="CU22" s="5">
        <v>0</v>
      </c>
      <c r="CV22" s="5">
        <f>$CU$22*'Positionen Mindereinnahmen'!$D$24</f>
        <v>0</v>
      </c>
      <c r="CW22" s="5">
        <f>$CU$22*'Positionen Mindereinnahmen'!$E$24</f>
        <v>0</v>
      </c>
      <c r="CX22" s="5">
        <f>$CU$22*'Positionen Mindereinnahmen'!$F$24</f>
        <v>0</v>
      </c>
      <c r="CY22" s="5">
        <v>0</v>
      </c>
      <c r="CZ22" s="5">
        <f>$CY$22*'Positionen Mindereinnahmen'!$D$25</f>
        <v>0</v>
      </c>
      <c r="DA22" s="5">
        <f>$CY$22*'Positionen Mindereinnahmen'!$E$25</f>
        <v>0</v>
      </c>
      <c r="DB22" s="5">
        <f>$CY$22*'Positionen Mindereinnahmen'!$F$25</f>
        <v>0</v>
      </c>
      <c r="DC22" s="5">
        <v>0</v>
      </c>
      <c r="DD22" s="5">
        <f>$DC$22*'Positionen Mindereinnahmen'!$D$26</f>
        <v>0</v>
      </c>
      <c r="DE22" s="5">
        <f>$DC$22*'Positionen Mindereinnahmen'!$E$26</f>
        <v>0</v>
      </c>
      <c r="DF22" s="5">
        <f>$DC$22*'Positionen Mindereinnahmen'!$F$26</f>
        <v>0</v>
      </c>
      <c r="DG22" s="5">
        <v>0</v>
      </c>
      <c r="DH22" s="5">
        <f>$DG$22*'Positionen Mindereinnahmen'!$D$27</f>
        <v>0</v>
      </c>
      <c r="DI22" s="5">
        <f>$DG$22*'Positionen Mindereinnahmen'!$E$27</f>
        <v>0</v>
      </c>
      <c r="DJ22" s="5">
        <f>$DG$22*'Positionen Mindereinnahmen'!$F$27</f>
        <v>0</v>
      </c>
      <c r="DK22" s="5">
        <v>0</v>
      </c>
      <c r="DL22" s="5">
        <f>$DK$22*'Positionen Mindereinnahmen'!$D$28</f>
        <v>0</v>
      </c>
      <c r="DM22" s="5">
        <f>$DK$22*'Positionen Mindereinnahmen'!$E$28</f>
        <v>0</v>
      </c>
      <c r="DN22" s="5">
        <f>$DK$22*'Positionen Mindereinnahmen'!$F$28</f>
        <v>0</v>
      </c>
      <c r="DO22" s="5">
        <v>0</v>
      </c>
      <c r="DP22" s="5">
        <f>$DO$22*'Positionen Mindereinnahmen'!$D$29</f>
        <v>0</v>
      </c>
      <c r="DQ22" s="5">
        <f>$DO$22*'Positionen Mindereinnahmen'!$E$29</f>
        <v>0</v>
      </c>
      <c r="DR22" s="5">
        <f>$DO$22*'Positionen Mindereinnahmen'!$F$29</f>
        <v>0</v>
      </c>
      <c r="DS22" s="5">
        <v>0</v>
      </c>
      <c r="DT22" s="5">
        <f>$DS$22*'Positionen Mindereinnahmen'!$D$30</f>
        <v>0</v>
      </c>
      <c r="DU22" s="5">
        <f>$DS$22*'Positionen Mindereinnahmen'!$E$30</f>
        <v>0</v>
      </c>
      <c r="DV22" s="5">
        <f>$DS$22*'Positionen Mindereinnahmen'!$F$30</f>
        <v>0</v>
      </c>
      <c r="DW22" s="5">
        <v>0</v>
      </c>
      <c r="DX22" s="5">
        <f>$DW$22*'Positionen Mindereinnahmen'!$D$31</f>
        <v>0</v>
      </c>
      <c r="DY22" s="5">
        <f>$DW$22*'Positionen Mindereinnahmen'!$E$31</f>
        <v>0</v>
      </c>
      <c r="DZ22" s="5">
        <f>$DW$22*'Positionen Mindereinnahmen'!$F$31</f>
        <v>0</v>
      </c>
      <c r="EA22" s="5">
        <v>0</v>
      </c>
      <c r="EB22" s="5">
        <f>$EA$22*'Positionen Mindereinnahmen'!$D$32</f>
        <v>0</v>
      </c>
      <c r="EC22" s="5">
        <f>$EA$22*'Positionen Mindereinnahmen'!$E$32</f>
        <v>0</v>
      </c>
      <c r="ED22" s="5">
        <f>$EA$22*'Positionen Mindereinnahmen'!$F$32</f>
        <v>0</v>
      </c>
    </row>
    <row r="23" spans="2:134" x14ac:dyDescent="0.4">
      <c r="B23" s="1">
        <v>1983</v>
      </c>
      <c r="C23" s="4">
        <f t="shared" si="1"/>
        <v>2.8910488130358982</v>
      </c>
      <c r="D23" s="4">
        <f t="shared" si="2"/>
        <v>1.4352985688940247</v>
      </c>
      <c r="E23" s="4">
        <f t="shared" si="3"/>
        <v>1.4557502441418735</v>
      </c>
      <c r="F23" s="17">
        <f t="shared" si="4"/>
        <v>8.1806700991394948E-2</v>
      </c>
      <c r="G23" s="17">
        <f t="shared" si="5"/>
        <v>3.0677512871773109E-2</v>
      </c>
      <c r="H23" s="17">
        <f t="shared" si="5"/>
        <v>5.1129188119621846E-2</v>
      </c>
      <c r="I23" s="17">
        <f t="shared" si="6"/>
        <v>0.31421442558913609</v>
      </c>
      <c r="J23" s="17">
        <f t="shared" si="7"/>
        <v>0.15710721279456805</v>
      </c>
      <c r="K23" s="17">
        <f t="shared" si="7"/>
        <v>0.15710721279456805</v>
      </c>
      <c r="L23" s="17">
        <f t="shared" si="8"/>
        <v>2.4950276864553671</v>
      </c>
      <c r="M23" s="17">
        <f t="shared" si="9"/>
        <v>1.2475138432276835</v>
      </c>
      <c r="N23" s="17">
        <f t="shared" si="10"/>
        <v>1.2475138432276835</v>
      </c>
      <c r="O23" s="5">
        <v>2.4695397861777355</v>
      </c>
      <c r="P23" s="5">
        <f>O23*'Positionen Mindereinnahmen'!D3</f>
        <v>1.0495544091255375</v>
      </c>
      <c r="Q23" s="5">
        <f>O23*'Positionen Mindereinnahmen'!E3</f>
        <v>1.0495544091255375</v>
      </c>
      <c r="R23" s="5">
        <f>O23*'Positionen Mindereinnahmen'!F3</f>
        <v>0.3704309679266603</v>
      </c>
      <c r="S23" s="5">
        <v>0.36966403010486598</v>
      </c>
      <c r="T23" s="5">
        <f>$S$23*'Positionen Mindereinnahmen'!$D$4</f>
        <v>0.15710721279456805</v>
      </c>
      <c r="U23" s="5">
        <f>$S$23*'Positionen Mindereinnahmen'!$E$4</f>
        <v>0.15710721279456805</v>
      </c>
      <c r="V23" s="5">
        <f>$S$23*'Positionen Mindereinnahmen'!$F$4</f>
        <v>5.5449604515729896E-2</v>
      </c>
      <c r="W23" s="5">
        <v>1.5338756435886555E-2</v>
      </c>
      <c r="X23" s="5">
        <f>$W$23*'Positionen Mindereinnahmen'!$D$5</f>
        <v>7.6693782179432773E-3</v>
      </c>
      <c r="Y23" s="5">
        <f>$W$23*'Positionen Mindereinnahmen'!$E$5</f>
        <v>7.6693782179432773E-3</v>
      </c>
      <c r="Z23" s="5">
        <f>$W$23*'Positionen Mindereinnahmen'!$F$5</f>
        <v>0</v>
      </c>
      <c r="AA23" s="5">
        <v>4.601626930765966E-2</v>
      </c>
      <c r="AB23" s="5">
        <f>$AA$23*'Positionen Mindereinnahmen'!$D$6</f>
        <v>2.300813465382983E-2</v>
      </c>
      <c r="AC23" s="5">
        <f>$AA$23*'Positionen Mindereinnahmen'!$E$6</f>
        <v>2.300813465382983E-2</v>
      </c>
      <c r="AD23" s="5">
        <f>$AA$23*'Positionen Mindereinnahmen'!$F$6</f>
        <v>0</v>
      </c>
      <c r="AE23" s="5">
        <v>0.13293588911101681</v>
      </c>
      <c r="AF23" s="5">
        <f>$AE$23*'Positionen Mindereinnahmen'!$D$7</f>
        <v>5.6497752872182144E-2</v>
      </c>
      <c r="AG23" s="5">
        <f>$AE$23*'Positionen Mindereinnahmen'!$E$7</f>
        <v>5.6497752872182144E-2</v>
      </c>
      <c r="AH23" s="5">
        <f>$AE$23*'Positionen Mindereinnahmen'!$F$7</f>
        <v>1.994038336665252E-2</v>
      </c>
      <c r="AI23" s="5">
        <v>0.3067751287177311</v>
      </c>
      <c r="AJ23" s="5">
        <f>$AI$23*'Positionen Mindereinnahmen'!$D$8</f>
        <v>0.13037942970503572</v>
      </c>
      <c r="AK23" s="5">
        <f>$AI$23*'Positionen Mindereinnahmen'!$E$8</f>
        <v>0.13037942970503572</v>
      </c>
      <c r="AL23" s="5">
        <f>$AI$23*'Positionen Mindereinnahmen'!$F$8</f>
        <v>4.6016269307659667E-2</v>
      </c>
      <c r="AM23" s="5">
        <v>0</v>
      </c>
      <c r="AN23" s="5">
        <f>$AM$23*'Positionen Mindereinnahmen'!$D$9</f>
        <v>0</v>
      </c>
      <c r="AO23" s="5">
        <f>$AM$23*'Positionen Mindereinnahmen'!$E$9</f>
        <v>0</v>
      </c>
      <c r="AP23" s="5">
        <f>$AM$23*'Positionen Mindereinnahmen'!$F$9</f>
        <v>0</v>
      </c>
      <c r="AQ23" s="5">
        <v>0</v>
      </c>
      <c r="AR23" s="5">
        <f>$AQ$23*'Positionen Mindereinnahmen'!$D$10</f>
        <v>0</v>
      </c>
      <c r="AS23" s="5">
        <f>$AQ$23*'Positionen Mindereinnahmen'!$E$10</f>
        <v>0</v>
      </c>
      <c r="AT23" s="5">
        <f>$AQ$23*'Positionen Mindereinnahmen'!$F$10</f>
        <v>0</v>
      </c>
      <c r="AU23" s="5">
        <v>0</v>
      </c>
      <c r="AV23" s="5">
        <f>$AU$23*'Positionen Mindereinnahmen'!$D$11</f>
        <v>0</v>
      </c>
      <c r="AW23" s="5">
        <f>$AU$23*'Positionen Mindereinnahmen'!$E$11</f>
        <v>0</v>
      </c>
      <c r="AX23" s="5">
        <f>$AU$23*'Positionen Mindereinnahmen'!$F$11</f>
        <v>0</v>
      </c>
      <c r="AY23" s="5">
        <v>0</v>
      </c>
      <c r="AZ23" s="5">
        <f>$AY$23*'Positionen Mindereinnahmen'!$D$12</f>
        <v>0</v>
      </c>
      <c r="BA23" s="5">
        <f>$AY$23*'Positionen Mindereinnahmen'!$E$12</f>
        <v>0</v>
      </c>
      <c r="BB23" s="5">
        <f>$AY$23*'Positionen Mindereinnahmen'!$F$12</f>
        <v>0</v>
      </c>
      <c r="BC23" s="5">
        <v>0</v>
      </c>
      <c r="BD23" s="5">
        <f>$BC$23*'Positionen Mindereinnahmen'!$D$13</f>
        <v>0</v>
      </c>
      <c r="BE23" s="5">
        <f>$BC$23*'Positionen Mindereinnahmen'!$E$13</f>
        <v>0</v>
      </c>
      <c r="BF23" s="5">
        <f>$BC$23*'Positionen Mindereinnahmen'!$F$13</f>
        <v>0</v>
      </c>
      <c r="BG23" s="5">
        <v>0</v>
      </c>
      <c r="BH23" s="5">
        <f>$BG$23*'Positionen Mindereinnahmen'!$D$14</f>
        <v>0</v>
      </c>
      <c r="BI23" s="5">
        <f>$BG$23*'Positionen Mindereinnahmen'!$E$14</f>
        <v>0</v>
      </c>
      <c r="BJ23" s="5">
        <f>$BG$23*'Positionen Mindereinnahmen'!$F$14</f>
        <v>0</v>
      </c>
      <c r="BK23" s="5">
        <v>0</v>
      </c>
      <c r="BL23" s="5">
        <f>$BK$23*'Positionen Mindereinnahmen'!$D$15</f>
        <v>0</v>
      </c>
      <c r="BM23" s="5">
        <f>$BK$23*'Positionen Mindereinnahmen'!$E$15</f>
        <v>0</v>
      </c>
      <c r="BN23" s="5">
        <f>$BK$23*'Positionen Mindereinnahmen'!$F$15</f>
        <v>0</v>
      </c>
      <c r="BO23" s="5">
        <v>0</v>
      </c>
      <c r="BP23" s="5">
        <f>$BO$23*'Positionen Mindereinnahmen'!$D$16</f>
        <v>0</v>
      </c>
      <c r="BQ23" s="5">
        <f>$BO$23*'Positionen Mindereinnahmen'!$E$16</f>
        <v>0</v>
      </c>
      <c r="BR23" s="5">
        <f>$BO$23*'Positionen Mindereinnahmen'!$F$16</f>
        <v>0</v>
      </c>
      <c r="BS23" s="5">
        <v>0</v>
      </c>
      <c r="BT23" s="5">
        <f>$BS$23*'Positionen Mindereinnahmen'!$D$17</f>
        <v>0</v>
      </c>
      <c r="BU23" s="5">
        <f>$BS$23*'Positionen Mindereinnahmen'!$E$17</f>
        <v>0</v>
      </c>
      <c r="BV23" s="5">
        <f>$BS$23*'Positionen Mindereinnahmen'!$F$17</f>
        <v>0</v>
      </c>
      <c r="BW23" s="5">
        <v>0</v>
      </c>
      <c r="BX23" s="5">
        <f>$BW$23*'Positionen Mindereinnahmen'!$D$18</f>
        <v>0</v>
      </c>
      <c r="BY23" s="5">
        <f>$BW$23*'Positionen Mindereinnahmen'!$E$18</f>
        <v>0</v>
      </c>
      <c r="BZ23" s="5">
        <f>$BW$23*'Positionen Mindereinnahmen'!$F$18</f>
        <v>0</v>
      </c>
      <c r="CA23" s="5">
        <v>0</v>
      </c>
      <c r="CB23" s="5">
        <f>$CA$23*'Positionen Mindereinnahmen'!$D$19</f>
        <v>0</v>
      </c>
      <c r="CC23" s="5">
        <f>$CA$23*'Positionen Mindereinnahmen'!$E$19</f>
        <v>0</v>
      </c>
      <c r="CD23" s="5">
        <f>$CA$23*'Positionen Mindereinnahmen'!$F$19</f>
        <v>0</v>
      </c>
      <c r="CE23" s="5">
        <v>5.1129188119621851E-3</v>
      </c>
      <c r="CF23" s="5">
        <f>$CE$23*'Positionen Mindereinnahmen'!$D$20</f>
        <v>0</v>
      </c>
      <c r="CG23" s="5">
        <f>$CE$23*'Positionen Mindereinnahmen'!$E$20</f>
        <v>5.1129188119621851E-3</v>
      </c>
      <c r="CH23" s="5">
        <f>$CE$23*'Positionen Mindereinnahmen'!$F$20</f>
        <v>0</v>
      </c>
      <c r="CI23" s="5">
        <v>1.5338756435886555E-2</v>
      </c>
      <c r="CJ23" s="5">
        <f>$CI$23*'Positionen Mindereinnahmen'!$D$21</f>
        <v>0</v>
      </c>
      <c r="CK23" s="5">
        <f>$CI$23*'Positionen Mindereinnahmen'!$E$21</f>
        <v>1.5338756435886555E-2</v>
      </c>
      <c r="CL23" s="5">
        <f>$CI$23*'Positionen Mindereinnahmen'!$F$21</f>
        <v>0</v>
      </c>
      <c r="CM23" s="5">
        <v>2.607588594100714E-2</v>
      </c>
      <c r="CN23" s="5">
        <f>$CM$23*'Positionen Mindereinnahmen'!$D$22</f>
        <v>1.1082251524928035E-2</v>
      </c>
      <c r="CO23" s="5">
        <f>$CM$23*'Positionen Mindereinnahmen'!$E$22</f>
        <v>1.1082251524928035E-2</v>
      </c>
      <c r="CP23" s="5">
        <f>$CM$23*'Positionen Mindereinnahmen'!$F$22</f>
        <v>3.911382891151071E-3</v>
      </c>
      <c r="CQ23" s="5">
        <v>0</v>
      </c>
      <c r="CR23" s="5">
        <f>$CQ$23*'Positionen Mindereinnahmen'!$D$23</f>
        <v>0</v>
      </c>
      <c r="CS23" s="5">
        <f>$CQ$23*'Positionen Mindereinnahmen'!$E$23</f>
        <v>0</v>
      </c>
      <c r="CT23" s="5">
        <f>$CQ$23*'Positionen Mindereinnahmen'!$F$23</f>
        <v>0</v>
      </c>
      <c r="CU23" s="5">
        <v>0</v>
      </c>
      <c r="CV23" s="5">
        <f>$CU$23*'Positionen Mindereinnahmen'!$D$24</f>
        <v>0</v>
      </c>
      <c r="CW23" s="5">
        <f>$CU$23*'Positionen Mindereinnahmen'!$E$24</f>
        <v>0</v>
      </c>
      <c r="CX23" s="5">
        <f>$CU$23*'Positionen Mindereinnahmen'!$F$24</f>
        <v>0</v>
      </c>
      <c r="CY23" s="5">
        <v>0</v>
      </c>
      <c r="CZ23" s="5">
        <f>$CY$23*'Positionen Mindereinnahmen'!$D$25</f>
        <v>0</v>
      </c>
      <c r="DA23" s="5">
        <f>$CY$23*'Positionen Mindereinnahmen'!$E$25</f>
        <v>0</v>
      </c>
      <c r="DB23" s="5">
        <f>$CY$23*'Positionen Mindereinnahmen'!$F$25</f>
        <v>0</v>
      </c>
      <c r="DC23" s="5">
        <v>0</v>
      </c>
      <c r="DD23" s="5">
        <f>$DC$23*'Positionen Mindereinnahmen'!$D$26</f>
        <v>0</v>
      </c>
      <c r="DE23" s="5">
        <f>$DC$23*'Positionen Mindereinnahmen'!$E$26</f>
        <v>0</v>
      </c>
      <c r="DF23" s="5">
        <f>$DC$23*'Positionen Mindereinnahmen'!$F$26</f>
        <v>0</v>
      </c>
      <c r="DG23" s="5">
        <v>0</v>
      </c>
      <c r="DH23" s="5">
        <f>$DG$23*'Positionen Mindereinnahmen'!$D$27</f>
        <v>0</v>
      </c>
      <c r="DI23" s="5">
        <f>$DG$23*'Positionen Mindereinnahmen'!$E$27</f>
        <v>0</v>
      </c>
      <c r="DJ23" s="5">
        <f>$DG$23*'Positionen Mindereinnahmen'!$F$27</f>
        <v>0</v>
      </c>
      <c r="DK23" s="5">
        <v>0</v>
      </c>
      <c r="DL23" s="5">
        <f>$DK$23*'Positionen Mindereinnahmen'!$D$28</f>
        <v>0</v>
      </c>
      <c r="DM23" s="5">
        <f>$DK$23*'Positionen Mindereinnahmen'!$E$28</f>
        <v>0</v>
      </c>
      <c r="DN23" s="5">
        <f>$DK$23*'Positionen Mindereinnahmen'!$F$28</f>
        <v>0</v>
      </c>
      <c r="DO23" s="5">
        <v>0</v>
      </c>
      <c r="DP23" s="5">
        <f>$DO$23*'Positionen Mindereinnahmen'!$D$29</f>
        <v>0</v>
      </c>
      <c r="DQ23" s="5">
        <f>$DO$23*'Positionen Mindereinnahmen'!$E$29</f>
        <v>0</v>
      </c>
      <c r="DR23" s="5">
        <f>$DO$23*'Positionen Mindereinnahmen'!$F$29</f>
        <v>0</v>
      </c>
      <c r="DS23" s="5">
        <v>0</v>
      </c>
      <c r="DT23" s="5">
        <f>$DS$23*'Positionen Mindereinnahmen'!$D$30</f>
        <v>0</v>
      </c>
      <c r="DU23" s="5">
        <f>$DS$23*'Positionen Mindereinnahmen'!$E$30</f>
        <v>0</v>
      </c>
      <c r="DV23" s="5">
        <f>$DS$23*'Positionen Mindereinnahmen'!$F$30</f>
        <v>0</v>
      </c>
      <c r="DW23" s="5">
        <v>0</v>
      </c>
      <c r="DX23" s="5">
        <f>$DW$23*'Positionen Mindereinnahmen'!$D$31</f>
        <v>0</v>
      </c>
      <c r="DY23" s="5">
        <f>$DW$23*'Positionen Mindereinnahmen'!$E$31</f>
        <v>0</v>
      </c>
      <c r="DZ23" s="5">
        <f>$DW$23*'Positionen Mindereinnahmen'!$F$31</f>
        <v>0</v>
      </c>
      <c r="EA23" s="5">
        <v>0</v>
      </c>
      <c r="EB23" s="5">
        <f>$EA$23*'Positionen Mindereinnahmen'!$D$32</f>
        <v>0</v>
      </c>
      <c r="EC23" s="5">
        <f>$EA$23*'Positionen Mindereinnahmen'!$E$32</f>
        <v>0</v>
      </c>
      <c r="ED23" s="5">
        <f>$EA$23*'Positionen Mindereinnahmen'!$F$32</f>
        <v>0</v>
      </c>
    </row>
    <row r="24" spans="2:134" x14ac:dyDescent="0.4">
      <c r="B24" s="1">
        <v>1984</v>
      </c>
      <c r="C24" s="4">
        <f t="shared" si="1"/>
        <v>3.3231415818348222</v>
      </c>
      <c r="D24" s="4">
        <f t="shared" si="2"/>
        <v>1.652111891115281</v>
      </c>
      <c r="E24" s="4">
        <f t="shared" si="3"/>
        <v>1.671029690719541</v>
      </c>
      <c r="F24" s="17">
        <f t="shared" si="4"/>
        <v>8.538574415976849E-2</v>
      </c>
      <c r="G24" s="17">
        <f t="shared" si="5"/>
        <v>3.3233972277754202E-2</v>
      </c>
      <c r="H24" s="17">
        <f t="shared" si="5"/>
        <v>5.2151771882014288E-2</v>
      </c>
      <c r="I24" s="17">
        <f t="shared" si="6"/>
        <v>0.31464902368815284</v>
      </c>
      <c r="J24" s="17">
        <f t="shared" si="7"/>
        <v>0.15732451184407642</v>
      </c>
      <c r="K24" s="17">
        <f t="shared" si="7"/>
        <v>0.15732451184407642</v>
      </c>
      <c r="L24" s="17">
        <f t="shared" si="8"/>
        <v>2.9231068139869008</v>
      </c>
      <c r="M24" s="17">
        <f t="shared" si="9"/>
        <v>1.4615534069934504</v>
      </c>
      <c r="N24" s="17">
        <f t="shared" si="10"/>
        <v>1.4615534069934504</v>
      </c>
      <c r="O24" s="5">
        <v>2.6254838099425819</v>
      </c>
      <c r="P24" s="5">
        <f>O24*'Positionen Mindereinnahmen'!D3</f>
        <v>1.1158306192255973</v>
      </c>
      <c r="Q24" s="5">
        <f>O24*'Positionen Mindereinnahmen'!E3</f>
        <v>1.1158306192255973</v>
      </c>
      <c r="R24" s="5">
        <f>O24*'Positionen Mindereinnahmen'!F3</f>
        <v>0.39382257149138727</v>
      </c>
      <c r="S24" s="5">
        <v>0.37017532198606218</v>
      </c>
      <c r="T24" s="5">
        <f>$S$24*'Positionen Mindereinnahmen'!$D$4</f>
        <v>0.15732451184407642</v>
      </c>
      <c r="U24" s="5">
        <f>$S$24*'Positionen Mindereinnahmen'!$E$4</f>
        <v>0.15732451184407642</v>
      </c>
      <c r="V24" s="5">
        <f>$S$24*'Positionen Mindereinnahmen'!$F$4</f>
        <v>5.5526298297909324E-2</v>
      </c>
      <c r="W24" s="5">
        <v>1.5338756435886555E-2</v>
      </c>
      <c r="X24" s="5">
        <f>$W$24*'Positionen Mindereinnahmen'!$D$5</f>
        <v>7.6693782179432773E-3</v>
      </c>
      <c r="Y24" s="5">
        <f>$W$24*'Positionen Mindereinnahmen'!$E$5</f>
        <v>7.6693782179432773E-3</v>
      </c>
      <c r="Z24" s="5">
        <f>$W$24*'Positionen Mindereinnahmen'!$F$5</f>
        <v>0</v>
      </c>
      <c r="AA24" s="5">
        <v>5.1129188119621853E-2</v>
      </c>
      <c r="AB24" s="5">
        <f>$AA$24*'Positionen Mindereinnahmen'!$D$6</f>
        <v>2.5564594059810927E-2</v>
      </c>
      <c r="AC24" s="5">
        <f>$AA$24*'Positionen Mindereinnahmen'!$E$6</f>
        <v>2.5564594059810927E-2</v>
      </c>
      <c r="AD24" s="5">
        <f>$AA$24*'Positionen Mindereinnahmen'!$F$6</f>
        <v>0</v>
      </c>
      <c r="AE24" s="5">
        <v>0.1712827802007332</v>
      </c>
      <c r="AF24" s="5">
        <f>$AE$24*'Positionen Mindereinnahmen'!$D$7</f>
        <v>7.2795181585311605E-2</v>
      </c>
      <c r="AG24" s="5">
        <f>$AE$24*'Positionen Mindereinnahmen'!$E$7</f>
        <v>7.2795181585311605E-2</v>
      </c>
      <c r="AH24" s="5">
        <f>$AE$24*'Positionen Mindereinnahmen'!$F$7</f>
        <v>2.5692417030109979E-2</v>
      </c>
      <c r="AI24" s="5">
        <v>0.61355025743546221</v>
      </c>
      <c r="AJ24" s="5">
        <f>$AI$24*'Positionen Mindereinnahmen'!$D$8</f>
        <v>0.26075885941007143</v>
      </c>
      <c r="AK24" s="5">
        <f>$AI$24*'Positionen Mindereinnahmen'!$E$8</f>
        <v>0.26075885941007143</v>
      </c>
      <c r="AL24" s="5">
        <f>$AI$24*'Positionen Mindereinnahmen'!$F$8</f>
        <v>9.2032538615319334E-2</v>
      </c>
      <c r="AM24" s="5">
        <v>0</v>
      </c>
      <c r="AN24" s="5">
        <f>$AM$24*'Positionen Mindereinnahmen'!$D$9</f>
        <v>0</v>
      </c>
      <c r="AO24" s="5">
        <f>$AM$24*'Positionen Mindereinnahmen'!$E$9</f>
        <v>0</v>
      </c>
      <c r="AP24" s="5">
        <f>$AM$24*'Positionen Mindereinnahmen'!$F$9</f>
        <v>0</v>
      </c>
      <c r="AQ24" s="5">
        <v>0</v>
      </c>
      <c r="AR24" s="5">
        <f>$AQ$24*'Positionen Mindereinnahmen'!$D$10</f>
        <v>0</v>
      </c>
      <c r="AS24" s="5">
        <f>$AQ$24*'Positionen Mindereinnahmen'!$E$10</f>
        <v>0</v>
      </c>
      <c r="AT24" s="5">
        <f>$AQ$24*'Positionen Mindereinnahmen'!$F$10</f>
        <v>0</v>
      </c>
      <c r="AU24" s="5">
        <v>0</v>
      </c>
      <c r="AV24" s="5">
        <f>$AU$24*'Positionen Mindereinnahmen'!$D$11</f>
        <v>0</v>
      </c>
      <c r="AW24" s="5">
        <f>$AU$24*'Positionen Mindereinnahmen'!$E$11</f>
        <v>0</v>
      </c>
      <c r="AX24" s="5">
        <f>$AU$24*'Positionen Mindereinnahmen'!$F$11</f>
        <v>0</v>
      </c>
      <c r="AY24" s="5">
        <v>0</v>
      </c>
      <c r="AZ24" s="5">
        <f>$AY$24*'Positionen Mindereinnahmen'!$D$12</f>
        <v>0</v>
      </c>
      <c r="BA24" s="5">
        <f>$AY$24*'Positionen Mindereinnahmen'!$E$12</f>
        <v>0</v>
      </c>
      <c r="BB24" s="5">
        <f>$AY$24*'Positionen Mindereinnahmen'!$F$12</f>
        <v>0</v>
      </c>
      <c r="BC24" s="5">
        <v>0</v>
      </c>
      <c r="BD24" s="5">
        <f>$BC$24*'Positionen Mindereinnahmen'!$D$13</f>
        <v>0</v>
      </c>
      <c r="BE24" s="5">
        <f>$BC$24*'Positionen Mindereinnahmen'!$E$13</f>
        <v>0</v>
      </c>
      <c r="BF24" s="5">
        <f>$BC$24*'Positionen Mindereinnahmen'!$F$13</f>
        <v>0</v>
      </c>
      <c r="BG24" s="5">
        <v>0</v>
      </c>
      <c r="BH24" s="5">
        <f>$BG$24*'Positionen Mindereinnahmen'!$D$14</f>
        <v>0</v>
      </c>
      <c r="BI24" s="5">
        <f>$BG$24*'Positionen Mindereinnahmen'!$E$14</f>
        <v>0</v>
      </c>
      <c r="BJ24" s="5">
        <f>$BG$24*'Positionen Mindereinnahmen'!$F$14</f>
        <v>0</v>
      </c>
      <c r="BK24" s="5">
        <v>0</v>
      </c>
      <c r="BL24" s="5">
        <f>$BK$24*'Positionen Mindereinnahmen'!$D$15</f>
        <v>0</v>
      </c>
      <c r="BM24" s="5">
        <f>$BK$24*'Positionen Mindereinnahmen'!$E$15</f>
        <v>0</v>
      </c>
      <c r="BN24" s="5">
        <f>$BK$24*'Positionen Mindereinnahmen'!$F$15</f>
        <v>0</v>
      </c>
      <c r="BO24" s="5">
        <v>0</v>
      </c>
      <c r="BP24" s="5">
        <f>$BO$24*'Positionen Mindereinnahmen'!$D$16</f>
        <v>0</v>
      </c>
      <c r="BQ24" s="5">
        <f>$BO$24*'Positionen Mindereinnahmen'!$E$16</f>
        <v>0</v>
      </c>
      <c r="BR24" s="5">
        <f>$BO$24*'Positionen Mindereinnahmen'!$F$16</f>
        <v>0</v>
      </c>
      <c r="BS24" s="5">
        <v>0</v>
      </c>
      <c r="BT24" s="5">
        <f>$BS$24*'Positionen Mindereinnahmen'!$D$17</f>
        <v>0</v>
      </c>
      <c r="BU24" s="5">
        <f>$BS$24*'Positionen Mindereinnahmen'!$E$17</f>
        <v>0</v>
      </c>
      <c r="BV24" s="5">
        <f>$BS$24*'Positionen Mindereinnahmen'!$F$17</f>
        <v>0</v>
      </c>
      <c r="BW24" s="5">
        <v>0</v>
      </c>
      <c r="BX24" s="5">
        <f>$BW$24*'Positionen Mindereinnahmen'!$D$18</f>
        <v>0</v>
      </c>
      <c r="BY24" s="5">
        <f>$BW$24*'Positionen Mindereinnahmen'!$E$18</f>
        <v>0</v>
      </c>
      <c r="BZ24" s="5">
        <f>$BW$24*'Positionen Mindereinnahmen'!$F$18</f>
        <v>0</v>
      </c>
      <c r="CA24" s="5">
        <v>0</v>
      </c>
      <c r="CB24" s="5">
        <f>$CA$24*'Positionen Mindereinnahmen'!$D$19</f>
        <v>0</v>
      </c>
      <c r="CC24" s="5">
        <f>$CA$24*'Positionen Mindereinnahmen'!$E$19</f>
        <v>0</v>
      </c>
      <c r="CD24" s="5">
        <f>$CA$24*'Positionen Mindereinnahmen'!$F$19</f>
        <v>0</v>
      </c>
      <c r="CE24" s="5">
        <v>4.6016269307659662E-3</v>
      </c>
      <c r="CF24" s="5">
        <f>$CE$24*'Positionen Mindereinnahmen'!$D$20</f>
        <v>0</v>
      </c>
      <c r="CG24" s="5">
        <f>$CE$24*'Positionen Mindereinnahmen'!$E$20</f>
        <v>4.6016269307659662E-3</v>
      </c>
      <c r="CH24" s="5">
        <f>$CE$24*'Positionen Mindereinnahmen'!$F$20</f>
        <v>0</v>
      </c>
      <c r="CI24" s="5">
        <v>1.4316172673494118E-2</v>
      </c>
      <c r="CJ24" s="5">
        <f>$CI$24*'Positionen Mindereinnahmen'!$D$21</f>
        <v>0</v>
      </c>
      <c r="CK24" s="5">
        <f>$CI$24*'Positionen Mindereinnahmen'!$E$21</f>
        <v>1.4316172673494118E-2</v>
      </c>
      <c r="CL24" s="5">
        <f>$CI$24*'Positionen Mindereinnahmen'!$F$21</f>
        <v>0</v>
      </c>
      <c r="CM24" s="5">
        <v>2.8632345346988237E-2</v>
      </c>
      <c r="CN24" s="5">
        <f>$CM$24*'Positionen Mindereinnahmen'!$D$22</f>
        <v>1.2168746772470001E-2</v>
      </c>
      <c r="CO24" s="5">
        <f>$CM$24*'Positionen Mindereinnahmen'!$E$22</f>
        <v>1.2168746772470001E-2</v>
      </c>
      <c r="CP24" s="5">
        <f>$CM$24*'Positionen Mindereinnahmen'!$F$22</f>
        <v>4.2948518020482357E-3</v>
      </c>
      <c r="CQ24" s="5">
        <v>0</v>
      </c>
      <c r="CR24" s="5">
        <f>$CQ$24*'Positionen Mindereinnahmen'!$D$23</f>
        <v>0</v>
      </c>
      <c r="CS24" s="5">
        <f>$CQ$24*'Positionen Mindereinnahmen'!$E$23</f>
        <v>0</v>
      </c>
      <c r="CT24" s="5">
        <f>$CQ$24*'Positionen Mindereinnahmen'!$F$23</f>
        <v>0</v>
      </c>
      <c r="CU24" s="5">
        <v>0</v>
      </c>
      <c r="CV24" s="5">
        <f>$CU$24*'Positionen Mindereinnahmen'!$D$24</f>
        <v>0</v>
      </c>
      <c r="CW24" s="5">
        <f>$CU$24*'Positionen Mindereinnahmen'!$E$24</f>
        <v>0</v>
      </c>
      <c r="CX24" s="5">
        <f>$CU$24*'Positionen Mindereinnahmen'!$F$24</f>
        <v>0</v>
      </c>
      <c r="CY24" s="5">
        <v>0</v>
      </c>
      <c r="CZ24" s="5">
        <f>$CY$24*'Positionen Mindereinnahmen'!$D$25</f>
        <v>0</v>
      </c>
      <c r="DA24" s="5">
        <f>$CY$24*'Positionen Mindereinnahmen'!$E$25</f>
        <v>0</v>
      </c>
      <c r="DB24" s="5">
        <f>$CY$24*'Positionen Mindereinnahmen'!$F$25</f>
        <v>0</v>
      </c>
      <c r="DC24" s="5">
        <v>0</v>
      </c>
      <c r="DD24" s="5">
        <f>$DC$24*'Positionen Mindereinnahmen'!$D$26</f>
        <v>0</v>
      </c>
      <c r="DE24" s="5">
        <f>$DC$24*'Positionen Mindereinnahmen'!$E$26</f>
        <v>0</v>
      </c>
      <c r="DF24" s="5">
        <f>$DC$24*'Positionen Mindereinnahmen'!$F$26</f>
        <v>0</v>
      </c>
      <c r="DG24" s="5">
        <v>0</v>
      </c>
      <c r="DH24" s="5">
        <f>$DG$24*'Positionen Mindereinnahmen'!$D$27</f>
        <v>0</v>
      </c>
      <c r="DI24" s="5">
        <f>$DG$24*'Positionen Mindereinnahmen'!$E$27</f>
        <v>0</v>
      </c>
      <c r="DJ24" s="5">
        <f>$DG$24*'Positionen Mindereinnahmen'!$F$27</f>
        <v>0</v>
      </c>
      <c r="DK24" s="5">
        <v>0</v>
      </c>
      <c r="DL24" s="5">
        <f>$DK$24*'Positionen Mindereinnahmen'!$D$28</f>
        <v>0</v>
      </c>
      <c r="DM24" s="5">
        <f>$DK$24*'Positionen Mindereinnahmen'!$E$28</f>
        <v>0</v>
      </c>
      <c r="DN24" s="5">
        <f>$DK$24*'Positionen Mindereinnahmen'!$F$28</f>
        <v>0</v>
      </c>
      <c r="DO24" s="5">
        <v>0</v>
      </c>
      <c r="DP24" s="5">
        <f>$DO$24*'Positionen Mindereinnahmen'!$D$29</f>
        <v>0</v>
      </c>
      <c r="DQ24" s="5">
        <f>$DO$24*'Positionen Mindereinnahmen'!$E$29</f>
        <v>0</v>
      </c>
      <c r="DR24" s="5">
        <f>$DO$24*'Positionen Mindereinnahmen'!$F$29</f>
        <v>0</v>
      </c>
      <c r="DS24" s="5">
        <v>0</v>
      </c>
      <c r="DT24" s="5">
        <f>$DS$24*'Positionen Mindereinnahmen'!$D$30</f>
        <v>0</v>
      </c>
      <c r="DU24" s="5">
        <f>$DS$24*'Positionen Mindereinnahmen'!$E$30</f>
        <v>0</v>
      </c>
      <c r="DV24" s="5">
        <f>$DS$24*'Positionen Mindereinnahmen'!$F$30</f>
        <v>0</v>
      </c>
      <c r="DW24" s="5">
        <v>0</v>
      </c>
      <c r="DX24" s="5">
        <f>$DW$24*'Positionen Mindereinnahmen'!$D$31</f>
        <v>0</v>
      </c>
      <c r="DY24" s="5">
        <f>$DW$24*'Positionen Mindereinnahmen'!$E$31</f>
        <v>0</v>
      </c>
      <c r="DZ24" s="5">
        <f>$DW$24*'Positionen Mindereinnahmen'!$F$31</f>
        <v>0</v>
      </c>
      <c r="EA24" s="5">
        <v>0</v>
      </c>
      <c r="EB24" s="5">
        <f>$EA$24*'Positionen Mindereinnahmen'!$D$32</f>
        <v>0</v>
      </c>
      <c r="EC24" s="5">
        <f>$EA$24*'Positionen Mindereinnahmen'!$E$32</f>
        <v>0</v>
      </c>
      <c r="ED24" s="5">
        <f>$EA$24*'Positionen Mindereinnahmen'!$F$32</f>
        <v>0</v>
      </c>
    </row>
    <row r="25" spans="2:134" x14ac:dyDescent="0.4">
      <c r="B25" s="1">
        <v>1985</v>
      </c>
      <c r="C25" s="4">
        <f t="shared" si="1"/>
        <v>3.0420844347412612</v>
      </c>
      <c r="D25" s="4">
        <f t="shared" si="2"/>
        <v>1.5108163797467062</v>
      </c>
      <c r="E25" s="4">
        <f t="shared" si="3"/>
        <v>1.531268054994555</v>
      </c>
      <c r="F25" s="17">
        <f t="shared" si="4"/>
        <v>9.203253861531932E-2</v>
      </c>
      <c r="G25" s="17">
        <f t="shared" si="5"/>
        <v>3.5790431683735295E-2</v>
      </c>
      <c r="H25" s="17">
        <f t="shared" si="5"/>
        <v>5.6242106931584032E-2</v>
      </c>
      <c r="I25" s="17">
        <f t="shared" si="6"/>
        <v>0.23033699247889641</v>
      </c>
      <c r="J25" s="17">
        <f t="shared" si="7"/>
        <v>0.11516849623944821</v>
      </c>
      <c r="K25" s="17">
        <f t="shared" si="7"/>
        <v>0.11516849623944821</v>
      </c>
      <c r="L25" s="17">
        <f t="shared" si="8"/>
        <v>2.7197149036470454</v>
      </c>
      <c r="M25" s="17">
        <f t="shared" si="9"/>
        <v>1.3598574518235227</v>
      </c>
      <c r="N25" s="17">
        <f t="shared" si="10"/>
        <v>1.3598574518235227</v>
      </c>
      <c r="O25" s="5">
        <v>2.3979589228102651</v>
      </c>
      <c r="P25" s="5">
        <f>O25*'Positionen Mindereinnahmen'!D3</f>
        <v>1.0191325421943627</v>
      </c>
      <c r="Q25" s="5">
        <f>O25*'Positionen Mindereinnahmen'!E3</f>
        <v>1.0191325421943627</v>
      </c>
      <c r="R25" s="5">
        <f>O25*'Positionen Mindereinnahmen'!F3</f>
        <v>0.35969383842153974</v>
      </c>
      <c r="S25" s="5">
        <v>0.2709846970339958</v>
      </c>
      <c r="T25" s="5">
        <f>$S$25*'Positionen Mindereinnahmen'!$D$4</f>
        <v>0.11516849623944821</v>
      </c>
      <c r="U25" s="5">
        <f>$S$25*'Positionen Mindereinnahmen'!$E$4</f>
        <v>0.11516849623944821</v>
      </c>
      <c r="V25" s="5">
        <f>$S$25*'Positionen Mindereinnahmen'!$F$4</f>
        <v>4.0647704555099369E-2</v>
      </c>
      <c r="W25" s="5">
        <v>1.5338756435886555E-2</v>
      </c>
      <c r="X25" s="5">
        <f>$W$25*'Positionen Mindereinnahmen'!$D$5</f>
        <v>7.6693782179432773E-3</v>
      </c>
      <c r="Y25" s="5">
        <f>$W$25*'Positionen Mindereinnahmen'!$E$5</f>
        <v>7.6693782179432773E-3</v>
      </c>
      <c r="Z25" s="5">
        <f>$W$25*'Positionen Mindereinnahmen'!$F$5</f>
        <v>0</v>
      </c>
      <c r="AA25" s="5">
        <v>5.6242106931584032E-2</v>
      </c>
      <c r="AB25" s="5">
        <f>$AA$25*'Positionen Mindereinnahmen'!$D$6</f>
        <v>2.8121053465792016E-2</v>
      </c>
      <c r="AC25" s="5">
        <f>$AA$25*'Positionen Mindereinnahmen'!$E$6</f>
        <v>2.8121053465792016E-2</v>
      </c>
      <c r="AD25" s="5">
        <f>$AA$25*'Positionen Mindereinnahmen'!$F$6</f>
        <v>0</v>
      </c>
      <c r="AE25" s="5">
        <v>0.20962967129044957</v>
      </c>
      <c r="AF25" s="5">
        <f>$AE$25*'Positionen Mindereinnahmen'!$D$7</f>
        <v>8.9092610298441066E-2</v>
      </c>
      <c r="AG25" s="5">
        <f>$AE$25*'Positionen Mindereinnahmen'!$E$7</f>
        <v>8.9092610298441066E-2</v>
      </c>
      <c r="AH25" s="5">
        <f>$AE$25*'Positionen Mindereinnahmen'!$F$7</f>
        <v>3.1444450693567431E-2</v>
      </c>
      <c r="AI25" s="5">
        <v>0.56242106931584035</v>
      </c>
      <c r="AJ25" s="5">
        <f>$AI$25*'Positionen Mindereinnahmen'!$D$8</f>
        <v>0.23902895445923214</v>
      </c>
      <c r="AK25" s="5">
        <f>$AI$25*'Positionen Mindereinnahmen'!$E$8</f>
        <v>0.23902895445923214</v>
      </c>
      <c r="AL25" s="5">
        <f>$AI$25*'Positionen Mindereinnahmen'!$F$8</f>
        <v>8.4363160397376055E-2</v>
      </c>
      <c r="AM25" s="5">
        <v>0</v>
      </c>
      <c r="AN25" s="5">
        <f>$AM$25*'Positionen Mindereinnahmen'!$D$9</f>
        <v>0</v>
      </c>
      <c r="AO25" s="5">
        <f>$AM$25*'Positionen Mindereinnahmen'!$E$9</f>
        <v>0</v>
      </c>
      <c r="AP25" s="5">
        <f>$AM$25*'Positionen Mindereinnahmen'!$F$9</f>
        <v>0</v>
      </c>
      <c r="AQ25" s="5">
        <v>0</v>
      </c>
      <c r="AR25" s="5">
        <f>$AQ$25*'Positionen Mindereinnahmen'!$D$10</f>
        <v>0</v>
      </c>
      <c r="AS25" s="5">
        <f>$AQ$25*'Positionen Mindereinnahmen'!$E$10</f>
        <v>0</v>
      </c>
      <c r="AT25" s="5">
        <f>$AQ$25*'Positionen Mindereinnahmen'!$F$10</f>
        <v>0</v>
      </c>
      <c r="AU25" s="5">
        <v>0</v>
      </c>
      <c r="AV25" s="5">
        <f>$AU$25*'Positionen Mindereinnahmen'!$D$11</f>
        <v>0</v>
      </c>
      <c r="AW25" s="5">
        <f>$AU$25*'Positionen Mindereinnahmen'!$E$11</f>
        <v>0</v>
      </c>
      <c r="AX25" s="5">
        <f>$AU$25*'Positionen Mindereinnahmen'!$F$11</f>
        <v>0</v>
      </c>
      <c r="AY25" s="5">
        <v>0</v>
      </c>
      <c r="AZ25" s="5">
        <f>$AY$25*'Positionen Mindereinnahmen'!$D$12</f>
        <v>0</v>
      </c>
      <c r="BA25" s="5">
        <f>$AY$25*'Positionen Mindereinnahmen'!$E$12</f>
        <v>0</v>
      </c>
      <c r="BB25" s="5">
        <f>$AY$25*'Positionen Mindereinnahmen'!$F$12</f>
        <v>0</v>
      </c>
      <c r="BC25" s="5">
        <v>0</v>
      </c>
      <c r="BD25" s="5">
        <f>$BC$25*'Positionen Mindereinnahmen'!$D$13</f>
        <v>0</v>
      </c>
      <c r="BE25" s="5">
        <f>$BC$25*'Positionen Mindereinnahmen'!$E$13</f>
        <v>0</v>
      </c>
      <c r="BF25" s="5">
        <f>$BC$25*'Positionen Mindereinnahmen'!$F$13</f>
        <v>0</v>
      </c>
      <c r="BG25" s="5">
        <v>0</v>
      </c>
      <c r="BH25" s="5">
        <f>$BG$25*'Positionen Mindereinnahmen'!$D$14</f>
        <v>0</v>
      </c>
      <c r="BI25" s="5">
        <f>$BG$25*'Positionen Mindereinnahmen'!$E$14</f>
        <v>0</v>
      </c>
      <c r="BJ25" s="5">
        <f>$BG$25*'Positionen Mindereinnahmen'!$F$14</f>
        <v>0</v>
      </c>
      <c r="BK25" s="5">
        <v>0</v>
      </c>
      <c r="BL25" s="5">
        <f>$BK$25*'Positionen Mindereinnahmen'!$D$15</f>
        <v>0</v>
      </c>
      <c r="BM25" s="5">
        <f>$BK$25*'Positionen Mindereinnahmen'!$E$15</f>
        <v>0</v>
      </c>
      <c r="BN25" s="5">
        <f>$BK$25*'Positionen Mindereinnahmen'!$F$15</f>
        <v>0</v>
      </c>
      <c r="BO25" s="5">
        <v>0</v>
      </c>
      <c r="BP25" s="5">
        <f>$BO$25*'Positionen Mindereinnahmen'!$D$16</f>
        <v>0</v>
      </c>
      <c r="BQ25" s="5">
        <f>$BO$25*'Positionen Mindereinnahmen'!$E$16</f>
        <v>0</v>
      </c>
      <c r="BR25" s="5">
        <f>$BO$25*'Positionen Mindereinnahmen'!$F$16</f>
        <v>0</v>
      </c>
      <c r="BS25" s="5">
        <v>0</v>
      </c>
      <c r="BT25" s="5">
        <f>$BS$25*'Positionen Mindereinnahmen'!$D$17</f>
        <v>0</v>
      </c>
      <c r="BU25" s="5">
        <f>$BS$25*'Positionen Mindereinnahmen'!$E$17</f>
        <v>0</v>
      </c>
      <c r="BV25" s="5">
        <f>$BS$25*'Positionen Mindereinnahmen'!$F$17</f>
        <v>0</v>
      </c>
      <c r="BW25" s="5">
        <v>0</v>
      </c>
      <c r="BX25" s="5">
        <f>$BW$25*'Positionen Mindereinnahmen'!$D$18</f>
        <v>0</v>
      </c>
      <c r="BY25" s="5">
        <f>$BW$25*'Positionen Mindereinnahmen'!$E$18</f>
        <v>0</v>
      </c>
      <c r="BZ25" s="5">
        <f>$BW$25*'Positionen Mindereinnahmen'!$F$18</f>
        <v>0</v>
      </c>
      <c r="CA25" s="5">
        <v>0</v>
      </c>
      <c r="CB25" s="5">
        <f>$CA$25*'Positionen Mindereinnahmen'!$D$19</f>
        <v>0</v>
      </c>
      <c r="CC25" s="5">
        <f>$CA$25*'Positionen Mindereinnahmen'!$E$19</f>
        <v>0</v>
      </c>
      <c r="CD25" s="5">
        <f>$CA$25*'Positionen Mindereinnahmen'!$F$19</f>
        <v>0</v>
      </c>
      <c r="CE25" s="5">
        <v>4.6016269307659662E-3</v>
      </c>
      <c r="CF25" s="5">
        <f>$CE$25*'Positionen Mindereinnahmen'!$D$20</f>
        <v>0</v>
      </c>
      <c r="CG25" s="5">
        <f>$CE$25*'Positionen Mindereinnahmen'!$E$20</f>
        <v>4.6016269307659662E-3</v>
      </c>
      <c r="CH25" s="5">
        <f>$CE$25*'Positionen Mindereinnahmen'!$F$20</f>
        <v>0</v>
      </c>
      <c r="CI25" s="5">
        <v>1.5850048317082772E-2</v>
      </c>
      <c r="CJ25" s="5">
        <f>$CI$25*'Positionen Mindereinnahmen'!$D$21</f>
        <v>0</v>
      </c>
      <c r="CK25" s="5">
        <f>$CI$25*'Positionen Mindereinnahmen'!$E$21</f>
        <v>1.5850048317082772E-2</v>
      </c>
      <c r="CL25" s="5">
        <f>$CI$25*'Positionen Mindereinnahmen'!$F$21</f>
        <v>0</v>
      </c>
      <c r="CM25" s="5">
        <v>2.9654929109380675E-2</v>
      </c>
      <c r="CN25" s="5">
        <f>$CM$25*'Positionen Mindereinnahmen'!$D$22</f>
        <v>1.2603344871486786E-2</v>
      </c>
      <c r="CO25" s="5">
        <f>$CM$25*'Positionen Mindereinnahmen'!$E$22</f>
        <v>1.2603344871486786E-2</v>
      </c>
      <c r="CP25" s="5">
        <f>$CM$25*'Positionen Mindereinnahmen'!$F$22</f>
        <v>4.4482393664071014E-3</v>
      </c>
      <c r="CQ25" s="5">
        <v>0</v>
      </c>
      <c r="CR25" s="5">
        <f>$CQ$25*'Positionen Mindereinnahmen'!$D$23</f>
        <v>0</v>
      </c>
      <c r="CS25" s="5">
        <f>$CQ$25*'Positionen Mindereinnahmen'!$E$23</f>
        <v>0</v>
      </c>
      <c r="CT25" s="5">
        <f>$CQ$25*'Positionen Mindereinnahmen'!$F$23</f>
        <v>0</v>
      </c>
      <c r="CU25" s="5">
        <v>0</v>
      </c>
      <c r="CV25" s="5">
        <f>$CU$25*'Positionen Mindereinnahmen'!$D$24</f>
        <v>0</v>
      </c>
      <c r="CW25" s="5">
        <f>$CU$25*'Positionen Mindereinnahmen'!$E$24</f>
        <v>0</v>
      </c>
      <c r="CX25" s="5">
        <f>$CU$25*'Positionen Mindereinnahmen'!$F$24</f>
        <v>0</v>
      </c>
      <c r="CY25" s="5">
        <v>0</v>
      </c>
      <c r="CZ25" s="5">
        <f>$CY$25*'Positionen Mindereinnahmen'!$D$25</f>
        <v>0</v>
      </c>
      <c r="DA25" s="5">
        <f>$CY$25*'Positionen Mindereinnahmen'!$E$25</f>
        <v>0</v>
      </c>
      <c r="DB25" s="5">
        <f>$CY$25*'Positionen Mindereinnahmen'!$F$25</f>
        <v>0</v>
      </c>
      <c r="DC25" s="5">
        <v>0</v>
      </c>
      <c r="DD25" s="5">
        <f>$DC$25*'Positionen Mindereinnahmen'!$D$26</f>
        <v>0</v>
      </c>
      <c r="DE25" s="5">
        <f>$DC$25*'Positionen Mindereinnahmen'!$E$26</f>
        <v>0</v>
      </c>
      <c r="DF25" s="5">
        <f>$DC$25*'Positionen Mindereinnahmen'!$F$26</f>
        <v>0</v>
      </c>
      <c r="DG25" s="5">
        <v>0</v>
      </c>
      <c r="DH25" s="5">
        <f>$DG$25*'Positionen Mindereinnahmen'!$D$27</f>
        <v>0</v>
      </c>
      <c r="DI25" s="5">
        <f>$DG$25*'Positionen Mindereinnahmen'!$E$27</f>
        <v>0</v>
      </c>
      <c r="DJ25" s="5">
        <f>$DG$25*'Positionen Mindereinnahmen'!$F$27</f>
        <v>0</v>
      </c>
      <c r="DK25" s="5">
        <v>0</v>
      </c>
      <c r="DL25" s="5">
        <f>$DK$25*'Positionen Mindereinnahmen'!$D$28</f>
        <v>0</v>
      </c>
      <c r="DM25" s="5">
        <f>$DK$25*'Positionen Mindereinnahmen'!$E$28</f>
        <v>0</v>
      </c>
      <c r="DN25" s="5">
        <f>$DK$25*'Positionen Mindereinnahmen'!$F$28</f>
        <v>0</v>
      </c>
      <c r="DO25" s="5">
        <v>0</v>
      </c>
      <c r="DP25" s="5">
        <f>$DO$25*'Positionen Mindereinnahmen'!$D$29</f>
        <v>0</v>
      </c>
      <c r="DQ25" s="5">
        <f>$DO$25*'Positionen Mindereinnahmen'!$E$29</f>
        <v>0</v>
      </c>
      <c r="DR25" s="5">
        <f>$DO$25*'Positionen Mindereinnahmen'!$F$29</f>
        <v>0</v>
      </c>
      <c r="DS25" s="5">
        <v>0</v>
      </c>
      <c r="DT25" s="5">
        <f>$DS$25*'Positionen Mindereinnahmen'!$D$30</f>
        <v>0</v>
      </c>
      <c r="DU25" s="5">
        <f>$DS$25*'Positionen Mindereinnahmen'!$E$30</f>
        <v>0</v>
      </c>
      <c r="DV25" s="5">
        <f>$DS$25*'Positionen Mindereinnahmen'!$F$30</f>
        <v>0</v>
      </c>
      <c r="DW25" s="5">
        <v>0</v>
      </c>
      <c r="DX25" s="5">
        <f>$DW$25*'Positionen Mindereinnahmen'!$D$31</f>
        <v>0</v>
      </c>
      <c r="DY25" s="5">
        <f>$DW$25*'Positionen Mindereinnahmen'!$E$31</f>
        <v>0</v>
      </c>
      <c r="DZ25" s="5">
        <f>$DW$25*'Positionen Mindereinnahmen'!$F$31</f>
        <v>0</v>
      </c>
      <c r="EA25" s="5">
        <v>0</v>
      </c>
      <c r="EB25" s="5">
        <f>$EA$25*'Positionen Mindereinnahmen'!$D$32</f>
        <v>0</v>
      </c>
      <c r="EC25" s="5">
        <f>$EA$25*'Positionen Mindereinnahmen'!$E$32</f>
        <v>0</v>
      </c>
      <c r="ED25" s="5">
        <f>$EA$25*'Positionen Mindereinnahmen'!$F$32</f>
        <v>0</v>
      </c>
    </row>
    <row r="26" spans="2:134" x14ac:dyDescent="0.4">
      <c r="B26" s="1">
        <v>1986</v>
      </c>
      <c r="C26" s="4">
        <f t="shared" si="1"/>
        <v>3.0208402570775581</v>
      </c>
      <c r="D26" s="4">
        <f t="shared" si="2"/>
        <v>1.4996829990336584</v>
      </c>
      <c r="E26" s="4">
        <f t="shared" si="3"/>
        <v>1.5211572580438997</v>
      </c>
      <c r="F26" s="17">
        <f t="shared" si="4"/>
        <v>9.8168041189673955E-2</v>
      </c>
      <c r="G26" s="17">
        <f t="shared" si="5"/>
        <v>3.8346891089716388E-2</v>
      </c>
      <c r="H26" s="17">
        <f t="shared" si="5"/>
        <v>5.9821150099957567E-2</v>
      </c>
      <c r="I26" s="17">
        <f t="shared" si="6"/>
        <v>0.25423988792481966</v>
      </c>
      <c r="J26" s="17">
        <f t="shared" si="7"/>
        <v>0.12711994396240983</v>
      </c>
      <c r="K26" s="17">
        <f t="shared" si="7"/>
        <v>0.12711994396240983</v>
      </c>
      <c r="L26" s="17">
        <f t="shared" si="8"/>
        <v>2.6684323279630644</v>
      </c>
      <c r="M26" s="17">
        <f t="shared" si="9"/>
        <v>1.3342161639815322</v>
      </c>
      <c r="N26" s="17">
        <f t="shared" si="10"/>
        <v>1.3342161639815322</v>
      </c>
      <c r="O26" s="5">
        <v>2.3238216000368128</v>
      </c>
      <c r="P26" s="5">
        <f>O26*'Positionen Mindereinnahmen'!D3</f>
        <v>0.98762418001564545</v>
      </c>
      <c r="Q26" s="5">
        <f>O26*'Positionen Mindereinnahmen'!E3</f>
        <v>0.98762418001564545</v>
      </c>
      <c r="R26" s="5">
        <f>O26*'Positionen Mindereinnahmen'!F3</f>
        <v>0.34857324000552192</v>
      </c>
      <c r="S26" s="5">
        <v>0.29910575049978783</v>
      </c>
      <c r="T26" s="5">
        <f>$S$26*'Positionen Mindereinnahmen'!$D$4</f>
        <v>0.12711994396240983</v>
      </c>
      <c r="U26" s="5">
        <f>$S$26*'Positionen Mindereinnahmen'!$E$4</f>
        <v>0.12711994396240983</v>
      </c>
      <c r="V26" s="5">
        <f>$S$26*'Positionen Mindereinnahmen'!$F$4</f>
        <v>4.486586257496817E-2</v>
      </c>
      <c r="W26" s="5">
        <v>1.5338756435886555E-2</v>
      </c>
      <c r="X26" s="5">
        <f>$W$26*'Positionen Mindereinnahmen'!$D$5</f>
        <v>7.6693782179432773E-3</v>
      </c>
      <c r="Y26" s="5">
        <f>$W$26*'Positionen Mindereinnahmen'!$E$5</f>
        <v>7.6693782179432773E-3</v>
      </c>
      <c r="Z26" s="5">
        <f>$W$26*'Positionen Mindereinnahmen'!$F$5</f>
        <v>0</v>
      </c>
      <c r="AA26" s="5">
        <v>6.1355025743546218E-2</v>
      </c>
      <c r="AB26" s="5">
        <f>$AA$26*'Positionen Mindereinnahmen'!$D$6</f>
        <v>3.0677512871773109E-2</v>
      </c>
      <c r="AC26" s="5">
        <f>$AA$26*'Positionen Mindereinnahmen'!$E$6</f>
        <v>3.0677512871773109E-2</v>
      </c>
      <c r="AD26" s="5">
        <f>$AA$26*'Positionen Mindereinnahmen'!$F$6</f>
        <v>0</v>
      </c>
      <c r="AE26" s="5">
        <v>0.24797656238016597</v>
      </c>
      <c r="AF26" s="5">
        <f>$AE$26*'Positionen Mindereinnahmen'!$D$7</f>
        <v>0.10539003901157053</v>
      </c>
      <c r="AG26" s="5">
        <f>$AE$26*'Positionen Mindereinnahmen'!$E$7</f>
        <v>0.10539003901157053</v>
      </c>
      <c r="AH26" s="5">
        <f>$AE$26*'Positionen Mindereinnahmen'!$F$7</f>
        <v>3.7196484357024891E-2</v>
      </c>
      <c r="AI26" s="5">
        <v>0.53685647525602942</v>
      </c>
      <c r="AJ26" s="5">
        <f>$AI$26*'Positionen Mindereinnahmen'!$D$8</f>
        <v>0.22816400198381251</v>
      </c>
      <c r="AK26" s="5">
        <f>$AI$26*'Positionen Mindereinnahmen'!$E$8</f>
        <v>0.22816400198381251</v>
      </c>
      <c r="AL26" s="5">
        <f>$AI$26*'Positionen Mindereinnahmen'!$F$8</f>
        <v>8.0528471288404416E-2</v>
      </c>
      <c r="AM26" s="5">
        <v>0</v>
      </c>
      <c r="AN26" s="5">
        <f>$AM$26*'Positionen Mindereinnahmen'!$D$9</f>
        <v>0</v>
      </c>
      <c r="AO26" s="5">
        <f>$AM$26*'Positionen Mindereinnahmen'!$E$9</f>
        <v>0</v>
      </c>
      <c r="AP26" s="5">
        <f>$AM$26*'Positionen Mindereinnahmen'!$F$9</f>
        <v>0</v>
      </c>
      <c r="AQ26" s="5">
        <v>0</v>
      </c>
      <c r="AR26" s="5">
        <f>$AQ$26*'Positionen Mindereinnahmen'!$D$10</f>
        <v>0</v>
      </c>
      <c r="AS26" s="5">
        <f>$AQ$26*'Positionen Mindereinnahmen'!$E$10</f>
        <v>0</v>
      </c>
      <c r="AT26" s="5">
        <f>$AQ$26*'Positionen Mindereinnahmen'!$F$10</f>
        <v>0</v>
      </c>
      <c r="AU26" s="5">
        <v>0</v>
      </c>
      <c r="AV26" s="5">
        <f>$AU$26*'Positionen Mindereinnahmen'!$D$11</f>
        <v>0</v>
      </c>
      <c r="AW26" s="5">
        <f>$AU$26*'Positionen Mindereinnahmen'!$E$11</f>
        <v>0</v>
      </c>
      <c r="AX26" s="5">
        <f>$AU$26*'Positionen Mindereinnahmen'!$F$11</f>
        <v>0</v>
      </c>
      <c r="AY26" s="5">
        <v>0</v>
      </c>
      <c r="AZ26" s="5">
        <f>$AY$26*'Positionen Mindereinnahmen'!$D$12</f>
        <v>0</v>
      </c>
      <c r="BA26" s="5">
        <f>$AY$26*'Positionen Mindereinnahmen'!$E$12</f>
        <v>0</v>
      </c>
      <c r="BB26" s="5">
        <f>$AY$26*'Positionen Mindereinnahmen'!$F$12</f>
        <v>0</v>
      </c>
      <c r="BC26" s="5">
        <v>0</v>
      </c>
      <c r="BD26" s="5">
        <f>$BC$26*'Positionen Mindereinnahmen'!$D$13</f>
        <v>0</v>
      </c>
      <c r="BE26" s="5">
        <f>$BC$26*'Positionen Mindereinnahmen'!$E$13</f>
        <v>0</v>
      </c>
      <c r="BF26" s="5">
        <f>$BC$26*'Positionen Mindereinnahmen'!$F$13</f>
        <v>0</v>
      </c>
      <c r="BG26" s="5">
        <v>0</v>
      </c>
      <c r="BH26" s="5">
        <f>$BG$26*'Positionen Mindereinnahmen'!$D$14</f>
        <v>0</v>
      </c>
      <c r="BI26" s="5">
        <f>$BG$26*'Positionen Mindereinnahmen'!$E$14</f>
        <v>0</v>
      </c>
      <c r="BJ26" s="5">
        <f>$BG$26*'Positionen Mindereinnahmen'!$F$14</f>
        <v>0</v>
      </c>
      <c r="BK26" s="5">
        <v>0</v>
      </c>
      <c r="BL26" s="5">
        <f>$BK$26*'Positionen Mindereinnahmen'!$D$15</f>
        <v>0</v>
      </c>
      <c r="BM26" s="5">
        <f>$BK$26*'Positionen Mindereinnahmen'!$E$15</f>
        <v>0</v>
      </c>
      <c r="BN26" s="5">
        <f>$BK$26*'Positionen Mindereinnahmen'!$F$15</f>
        <v>0</v>
      </c>
      <c r="BO26" s="5">
        <v>0</v>
      </c>
      <c r="BP26" s="5">
        <f>$BO$26*'Positionen Mindereinnahmen'!$D$16</f>
        <v>0</v>
      </c>
      <c r="BQ26" s="5">
        <f>$BO$26*'Positionen Mindereinnahmen'!$E$16</f>
        <v>0</v>
      </c>
      <c r="BR26" s="5">
        <f>$BO$26*'Positionen Mindereinnahmen'!$F$16</f>
        <v>0</v>
      </c>
      <c r="BS26" s="5">
        <v>0</v>
      </c>
      <c r="BT26" s="5">
        <f>$BS$26*'Positionen Mindereinnahmen'!$D$17</f>
        <v>0</v>
      </c>
      <c r="BU26" s="5">
        <f>$BS$26*'Positionen Mindereinnahmen'!$E$17</f>
        <v>0</v>
      </c>
      <c r="BV26" s="5">
        <f>$BS$26*'Positionen Mindereinnahmen'!$F$17</f>
        <v>0</v>
      </c>
      <c r="BW26" s="5">
        <v>0</v>
      </c>
      <c r="BX26" s="5">
        <f>$BW$26*'Positionen Mindereinnahmen'!$D$18</f>
        <v>0</v>
      </c>
      <c r="BY26" s="5">
        <f>$BW$26*'Positionen Mindereinnahmen'!$E$18</f>
        <v>0</v>
      </c>
      <c r="BZ26" s="5">
        <f>$BW$26*'Positionen Mindereinnahmen'!$F$18</f>
        <v>0</v>
      </c>
      <c r="CA26" s="5">
        <v>0</v>
      </c>
      <c r="CB26" s="5">
        <f>$CA$26*'Positionen Mindereinnahmen'!$D$19</f>
        <v>0</v>
      </c>
      <c r="CC26" s="5">
        <f>$CA$26*'Positionen Mindereinnahmen'!$E$19</f>
        <v>0</v>
      </c>
      <c r="CD26" s="5">
        <f>$CA$26*'Positionen Mindereinnahmen'!$F$19</f>
        <v>0</v>
      </c>
      <c r="CE26" s="5">
        <v>4.6016269307659662E-3</v>
      </c>
      <c r="CF26" s="5">
        <f>$CE$26*'Positionen Mindereinnahmen'!$D$20</f>
        <v>0</v>
      </c>
      <c r="CG26" s="5">
        <f>$CE$26*'Positionen Mindereinnahmen'!$E$20</f>
        <v>4.6016269307659662E-3</v>
      </c>
      <c r="CH26" s="5">
        <f>$CE$26*'Positionen Mindereinnahmen'!$F$20</f>
        <v>0</v>
      </c>
      <c r="CI26" s="5">
        <v>1.687263207947521E-2</v>
      </c>
      <c r="CJ26" s="5">
        <f>$CI$26*'Positionen Mindereinnahmen'!$D$21</f>
        <v>0</v>
      </c>
      <c r="CK26" s="5">
        <f>$CI$26*'Positionen Mindereinnahmen'!$E$21</f>
        <v>1.687263207947521E-2</v>
      </c>
      <c r="CL26" s="5">
        <f>$CI$26*'Positionen Mindereinnahmen'!$F$21</f>
        <v>0</v>
      </c>
      <c r="CM26" s="5">
        <v>3.0677512871773109E-2</v>
      </c>
      <c r="CN26" s="5">
        <f>$CM$26*'Positionen Mindereinnahmen'!$D$22</f>
        <v>1.3037942970503572E-2</v>
      </c>
      <c r="CO26" s="5">
        <f>$CM$26*'Positionen Mindereinnahmen'!$E$22</f>
        <v>1.3037942970503572E-2</v>
      </c>
      <c r="CP26" s="5">
        <f>$CM$26*'Positionen Mindereinnahmen'!$F$22</f>
        <v>4.6016269307659662E-3</v>
      </c>
      <c r="CQ26" s="5">
        <v>0</v>
      </c>
      <c r="CR26" s="5">
        <f>$CQ$26*'Positionen Mindereinnahmen'!$D$23</f>
        <v>0</v>
      </c>
      <c r="CS26" s="5">
        <f>$CQ$26*'Positionen Mindereinnahmen'!$E$23</f>
        <v>0</v>
      </c>
      <c r="CT26" s="5">
        <f>$CQ$26*'Positionen Mindereinnahmen'!$F$23</f>
        <v>0</v>
      </c>
      <c r="CU26" s="5">
        <v>0</v>
      </c>
      <c r="CV26" s="5">
        <f>$CU$26*'Positionen Mindereinnahmen'!$D$24</f>
        <v>0</v>
      </c>
      <c r="CW26" s="5">
        <f>$CU$26*'Positionen Mindereinnahmen'!$E$24</f>
        <v>0</v>
      </c>
      <c r="CX26" s="5">
        <f>$CU$26*'Positionen Mindereinnahmen'!$F$24</f>
        <v>0</v>
      </c>
      <c r="CY26" s="5">
        <v>0</v>
      </c>
      <c r="CZ26" s="5">
        <f>$CY$26*'Positionen Mindereinnahmen'!$D$25</f>
        <v>0</v>
      </c>
      <c r="DA26" s="5">
        <f>$CY$26*'Positionen Mindereinnahmen'!$E$25</f>
        <v>0</v>
      </c>
      <c r="DB26" s="5">
        <f>$CY$26*'Positionen Mindereinnahmen'!$F$25</f>
        <v>0</v>
      </c>
      <c r="DC26" s="5">
        <v>0</v>
      </c>
      <c r="DD26" s="5">
        <f>$DC$26*'Positionen Mindereinnahmen'!$D$26</f>
        <v>0</v>
      </c>
      <c r="DE26" s="5">
        <f>$DC$26*'Positionen Mindereinnahmen'!$E$26</f>
        <v>0</v>
      </c>
      <c r="DF26" s="5">
        <f>$DC$26*'Positionen Mindereinnahmen'!$F$26</f>
        <v>0</v>
      </c>
      <c r="DG26" s="5">
        <v>0</v>
      </c>
      <c r="DH26" s="5">
        <f>$DG$26*'Positionen Mindereinnahmen'!$D$27</f>
        <v>0</v>
      </c>
      <c r="DI26" s="5">
        <f>$DG$26*'Positionen Mindereinnahmen'!$E$27</f>
        <v>0</v>
      </c>
      <c r="DJ26" s="5">
        <f>$DG$26*'Positionen Mindereinnahmen'!$F$27</f>
        <v>0</v>
      </c>
      <c r="DK26" s="5">
        <v>0</v>
      </c>
      <c r="DL26" s="5">
        <f>$DK$26*'Positionen Mindereinnahmen'!$D$28</f>
        <v>0</v>
      </c>
      <c r="DM26" s="5">
        <f>$DK$26*'Positionen Mindereinnahmen'!$E$28</f>
        <v>0</v>
      </c>
      <c r="DN26" s="5">
        <f>$DK$26*'Positionen Mindereinnahmen'!$F$28</f>
        <v>0</v>
      </c>
      <c r="DO26" s="5">
        <v>0</v>
      </c>
      <c r="DP26" s="5">
        <f>$DO$26*'Positionen Mindereinnahmen'!$D$29</f>
        <v>0</v>
      </c>
      <c r="DQ26" s="5">
        <f>$DO$26*'Positionen Mindereinnahmen'!$E$29</f>
        <v>0</v>
      </c>
      <c r="DR26" s="5">
        <f>$DO$26*'Positionen Mindereinnahmen'!$F$29</f>
        <v>0</v>
      </c>
      <c r="DS26" s="5">
        <v>0</v>
      </c>
      <c r="DT26" s="5">
        <f>$DS$26*'Positionen Mindereinnahmen'!$D$30</f>
        <v>0</v>
      </c>
      <c r="DU26" s="5">
        <f>$DS$26*'Positionen Mindereinnahmen'!$E$30</f>
        <v>0</v>
      </c>
      <c r="DV26" s="5">
        <f>$DS$26*'Positionen Mindereinnahmen'!$F$30</f>
        <v>0</v>
      </c>
      <c r="DW26" s="5">
        <v>0</v>
      </c>
      <c r="DX26" s="5">
        <f>$DW$26*'Positionen Mindereinnahmen'!$D$31</f>
        <v>0</v>
      </c>
      <c r="DY26" s="5">
        <f>$DW$26*'Positionen Mindereinnahmen'!$E$31</f>
        <v>0</v>
      </c>
      <c r="DZ26" s="5">
        <f>$DW$26*'Positionen Mindereinnahmen'!$F$31</f>
        <v>0</v>
      </c>
      <c r="EA26" s="5">
        <v>0</v>
      </c>
      <c r="EB26" s="5">
        <f>$EA$26*'Positionen Mindereinnahmen'!$D$32</f>
        <v>0</v>
      </c>
      <c r="EC26" s="5">
        <f>$EA$26*'Positionen Mindereinnahmen'!$E$32</f>
        <v>0</v>
      </c>
      <c r="ED26" s="5">
        <f>$EA$26*'Positionen Mindereinnahmen'!$F$32</f>
        <v>0</v>
      </c>
    </row>
    <row r="27" spans="2:134" x14ac:dyDescent="0.4">
      <c r="B27" s="1">
        <v>1987</v>
      </c>
      <c r="C27" s="4">
        <f t="shared" si="1"/>
        <v>3.210376157436996</v>
      </c>
      <c r="D27" s="4">
        <f t="shared" si="2"/>
        <v>1.5939396573321813</v>
      </c>
      <c r="E27" s="4">
        <f t="shared" si="3"/>
        <v>1.6164365001048149</v>
      </c>
      <c r="F27" s="17">
        <f t="shared" si="4"/>
        <v>0.10430354376402859</v>
      </c>
      <c r="G27" s="17">
        <f t="shared" si="5"/>
        <v>4.0903350495697481E-2</v>
      </c>
      <c r="H27" s="17">
        <f t="shared" si="5"/>
        <v>6.3400193268331101E-2</v>
      </c>
      <c r="I27" s="17">
        <f t="shared" si="6"/>
        <v>0.32855616285668998</v>
      </c>
      <c r="J27" s="17">
        <f t="shared" si="7"/>
        <v>0.16427808142834499</v>
      </c>
      <c r="K27" s="17">
        <f t="shared" si="7"/>
        <v>0.16427808142834499</v>
      </c>
      <c r="L27" s="17">
        <f t="shared" si="8"/>
        <v>2.7775164508162775</v>
      </c>
      <c r="M27" s="17">
        <f t="shared" si="9"/>
        <v>1.3887582254081388</v>
      </c>
      <c r="N27" s="17">
        <f t="shared" si="10"/>
        <v>1.3887582254081388</v>
      </c>
      <c r="O27" s="5">
        <v>2.0707321188446848</v>
      </c>
      <c r="P27" s="5">
        <f>O27*'Positionen Mindereinnahmen'!D3</f>
        <v>0.88006115050899103</v>
      </c>
      <c r="Q27" s="5">
        <f>O27*'Positionen Mindereinnahmen'!E3</f>
        <v>0.88006115050899103</v>
      </c>
      <c r="R27" s="5">
        <f>O27*'Positionen Mindereinnahmen'!F3</f>
        <v>0.31060981782670272</v>
      </c>
      <c r="S27" s="5">
        <v>0.38653666218434118</v>
      </c>
      <c r="T27" s="5">
        <f>$S$27*'Positionen Mindereinnahmen'!$D$4</f>
        <v>0.16427808142834499</v>
      </c>
      <c r="U27" s="5">
        <f>$S$27*'Positionen Mindereinnahmen'!$E$4</f>
        <v>0.16427808142834499</v>
      </c>
      <c r="V27" s="5">
        <f>$S$27*'Positionen Mindereinnahmen'!$F$4</f>
        <v>5.7980499327651175E-2</v>
      </c>
      <c r="W27" s="5">
        <v>1.5338756435886555E-2</v>
      </c>
      <c r="X27" s="5">
        <f>$W$27*'Positionen Mindereinnahmen'!$D$5</f>
        <v>7.6693782179432773E-3</v>
      </c>
      <c r="Y27" s="5">
        <f>$W$27*'Positionen Mindereinnahmen'!$E$5</f>
        <v>7.6693782179432773E-3</v>
      </c>
      <c r="Z27" s="5">
        <f>$W$27*'Positionen Mindereinnahmen'!$F$5</f>
        <v>0</v>
      </c>
      <c r="AA27" s="5">
        <v>6.6467944555508404E-2</v>
      </c>
      <c r="AB27" s="5">
        <f>$AA$27*'Positionen Mindereinnahmen'!$D$6</f>
        <v>3.3233972277754202E-2</v>
      </c>
      <c r="AC27" s="5">
        <f>$AA$27*'Positionen Mindereinnahmen'!$E$6</f>
        <v>3.3233972277754202E-2</v>
      </c>
      <c r="AD27" s="5">
        <f>$AA$27*'Positionen Mindereinnahmen'!$F$6</f>
        <v>0</v>
      </c>
      <c r="AE27" s="5">
        <v>0.33489618218352313</v>
      </c>
      <c r="AF27" s="5">
        <f>$AE$27*'Positionen Mindereinnahmen'!$D$7</f>
        <v>0.14233087742799733</v>
      </c>
      <c r="AG27" s="5">
        <f>$AE$27*'Positionen Mindereinnahmen'!$E$7</f>
        <v>0.14233087742799733</v>
      </c>
      <c r="AH27" s="5">
        <f>$AE$27*'Positionen Mindereinnahmen'!$F$7</f>
        <v>5.0234427327528468E-2</v>
      </c>
      <c r="AI27" s="5">
        <v>0.33233972277754203</v>
      </c>
      <c r="AJ27" s="5">
        <f>$AI$27*'Positionen Mindereinnahmen'!$D$8</f>
        <v>0.14124438218045537</v>
      </c>
      <c r="AK27" s="5">
        <f>$AI$27*'Positionen Mindereinnahmen'!$E$8</f>
        <v>0.14124438218045537</v>
      </c>
      <c r="AL27" s="5">
        <f>$AI$27*'Positionen Mindereinnahmen'!$F$8</f>
        <v>4.9850958416631307E-2</v>
      </c>
      <c r="AM27" s="5">
        <v>0.48572728713640756</v>
      </c>
      <c r="AN27" s="5">
        <f>$AM$27*'Positionen Mindereinnahmen'!$D$9</f>
        <v>0.20643409703297322</v>
      </c>
      <c r="AO27" s="5">
        <f>$AM$27*'Positionen Mindereinnahmen'!$E$9</f>
        <v>0.20643409703297322</v>
      </c>
      <c r="AP27" s="5">
        <f>$AM$27*'Positionen Mindereinnahmen'!$F$9</f>
        <v>7.2859093070461137E-2</v>
      </c>
      <c r="AQ27" s="5">
        <v>0</v>
      </c>
      <c r="AR27" s="5">
        <f>$AQ$27*'Positionen Mindereinnahmen'!$D$10</f>
        <v>0</v>
      </c>
      <c r="AS27" s="5">
        <f>$AQ$27*'Positionen Mindereinnahmen'!$E$10</f>
        <v>0</v>
      </c>
      <c r="AT27" s="5">
        <f>$AQ$27*'Positionen Mindereinnahmen'!$F$10</f>
        <v>0</v>
      </c>
      <c r="AU27" s="5">
        <v>0</v>
      </c>
      <c r="AV27" s="5">
        <f>$AU$27*'Positionen Mindereinnahmen'!$D$11</f>
        <v>0</v>
      </c>
      <c r="AW27" s="5">
        <f>$AU$27*'Positionen Mindereinnahmen'!$E$11</f>
        <v>0</v>
      </c>
      <c r="AX27" s="5">
        <f>$AU$27*'Positionen Mindereinnahmen'!$F$11</f>
        <v>0</v>
      </c>
      <c r="AY27" s="5">
        <v>0</v>
      </c>
      <c r="AZ27" s="5">
        <f>$AY$27*'Positionen Mindereinnahmen'!$D$12</f>
        <v>0</v>
      </c>
      <c r="BA27" s="5">
        <f>$AY$27*'Positionen Mindereinnahmen'!$E$12</f>
        <v>0</v>
      </c>
      <c r="BB27" s="5">
        <f>$AY$27*'Positionen Mindereinnahmen'!$F$12</f>
        <v>0</v>
      </c>
      <c r="BC27" s="5">
        <v>0</v>
      </c>
      <c r="BD27" s="5">
        <f>$BC$27*'Positionen Mindereinnahmen'!$D$13</f>
        <v>0</v>
      </c>
      <c r="BE27" s="5">
        <f>$BC$27*'Positionen Mindereinnahmen'!$E$13</f>
        <v>0</v>
      </c>
      <c r="BF27" s="5">
        <f>$BC$27*'Positionen Mindereinnahmen'!$F$13</f>
        <v>0</v>
      </c>
      <c r="BG27" s="5">
        <v>0</v>
      </c>
      <c r="BH27" s="5">
        <f>$BG$27*'Positionen Mindereinnahmen'!$D$14</f>
        <v>0</v>
      </c>
      <c r="BI27" s="5">
        <f>$BG$27*'Positionen Mindereinnahmen'!$E$14</f>
        <v>0</v>
      </c>
      <c r="BJ27" s="5">
        <f>$BG$27*'Positionen Mindereinnahmen'!$F$14</f>
        <v>0</v>
      </c>
      <c r="BK27" s="5">
        <v>0</v>
      </c>
      <c r="BL27" s="5">
        <f>$BK$27*'Positionen Mindereinnahmen'!$D$15</f>
        <v>0</v>
      </c>
      <c r="BM27" s="5">
        <f>$BK$27*'Positionen Mindereinnahmen'!$E$15</f>
        <v>0</v>
      </c>
      <c r="BN27" s="5">
        <f>$BK$27*'Positionen Mindereinnahmen'!$F$15</f>
        <v>0</v>
      </c>
      <c r="BO27" s="5">
        <v>0</v>
      </c>
      <c r="BP27" s="5">
        <f>$BO$27*'Positionen Mindereinnahmen'!$D$16</f>
        <v>0</v>
      </c>
      <c r="BQ27" s="5">
        <f>$BO$27*'Positionen Mindereinnahmen'!$E$16</f>
        <v>0</v>
      </c>
      <c r="BR27" s="5">
        <f>$BO$27*'Positionen Mindereinnahmen'!$F$16</f>
        <v>0</v>
      </c>
      <c r="BS27" s="5">
        <v>0</v>
      </c>
      <c r="BT27" s="5">
        <f>$BS$27*'Positionen Mindereinnahmen'!$D$17</f>
        <v>0</v>
      </c>
      <c r="BU27" s="5">
        <f>$BS$27*'Positionen Mindereinnahmen'!$E$17</f>
        <v>0</v>
      </c>
      <c r="BV27" s="5">
        <f>$BS$27*'Positionen Mindereinnahmen'!$F$17</f>
        <v>0</v>
      </c>
      <c r="BW27" s="5">
        <v>0</v>
      </c>
      <c r="BX27" s="5">
        <f>$BW$27*'Positionen Mindereinnahmen'!$D$18</f>
        <v>0</v>
      </c>
      <c r="BY27" s="5">
        <f>$BW$27*'Positionen Mindereinnahmen'!$E$18</f>
        <v>0</v>
      </c>
      <c r="BZ27" s="5">
        <f>$BW$27*'Positionen Mindereinnahmen'!$F$18</f>
        <v>0</v>
      </c>
      <c r="CA27" s="5">
        <v>0</v>
      </c>
      <c r="CB27" s="5">
        <f>$CA$27*'Positionen Mindereinnahmen'!$D$19</f>
        <v>0</v>
      </c>
      <c r="CC27" s="5">
        <f>$CA$27*'Positionen Mindereinnahmen'!$E$19</f>
        <v>0</v>
      </c>
      <c r="CD27" s="5">
        <f>$CA$27*'Positionen Mindereinnahmen'!$F$19</f>
        <v>0</v>
      </c>
      <c r="CE27" s="5">
        <v>4.6016269307659662E-3</v>
      </c>
      <c r="CF27" s="5">
        <f>$CE$27*'Positionen Mindereinnahmen'!$D$20</f>
        <v>0</v>
      </c>
      <c r="CG27" s="5">
        <f>$CE$27*'Positionen Mindereinnahmen'!$E$20</f>
        <v>4.6016269307659662E-3</v>
      </c>
      <c r="CH27" s="5">
        <f>$CE$27*'Positionen Mindereinnahmen'!$F$20</f>
        <v>0</v>
      </c>
      <c r="CI27" s="5">
        <v>1.7895215841867648E-2</v>
      </c>
      <c r="CJ27" s="5">
        <f>$CI$27*'Positionen Mindereinnahmen'!$D$21</f>
        <v>0</v>
      </c>
      <c r="CK27" s="5">
        <f>$CI$27*'Positionen Mindereinnahmen'!$E$21</f>
        <v>1.7895215841867648E-2</v>
      </c>
      <c r="CL27" s="5">
        <f>$CI$27*'Positionen Mindereinnahmen'!$F$21</f>
        <v>0</v>
      </c>
      <c r="CM27" s="5">
        <v>4.3971101782874784E-2</v>
      </c>
      <c r="CN27" s="5">
        <f>$CM$27*'Positionen Mindereinnahmen'!$D$22</f>
        <v>1.8687718257721784E-2</v>
      </c>
      <c r="CO27" s="5">
        <f>$CM$27*'Positionen Mindereinnahmen'!$E$22</f>
        <v>1.8687718257721784E-2</v>
      </c>
      <c r="CP27" s="5">
        <f>$CM$27*'Positionen Mindereinnahmen'!$F$22</f>
        <v>6.5956652674312175E-3</v>
      </c>
      <c r="CQ27" s="5">
        <v>0</v>
      </c>
      <c r="CR27" s="5">
        <f>$CQ$27*'Positionen Mindereinnahmen'!$D$23</f>
        <v>0</v>
      </c>
      <c r="CS27" s="5">
        <f>$CQ$27*'Positionen Mindereinnahmen'!$E$23</f>
        <v>0</v>
      </c>
      <c r="CT27" s="5">
        <f>$CQ$27*'Positionen Mindereinnahmen'!$F$23</f>
        <v>0</v>
      </c>
      <c r="CU27" s="5">
        <v>0</v>
      </c>
      <c r="CV27" s="5">
        <f>$CU$27*'Positionen Mindereinnahmen'!$D$24</f>
        <v>0</v>
      </c>
      <c r="CW27" s="5">
        <f>$CU$27*'Positionen Mindereinnahmen'!$E$24</f>
        <v>0</v>
      </c>
      <c r="CX27" s="5">
        <f>$CU$27*'Positionen Mindereinnahmen'!$F$24</f>
        <v>0</v>
      </c>
      <c r="CY27" s="5">
        <v>0</v>
      </c>
      <c r="CZ27" s="5">
        <f>$CY$27*'Positionen Mindereinnahmen'!$D$25</f>
        <v>0</v>
      </c>
      <c r="DA27" s="5">
        <f>$CY$27*'Positionen Mindereinnahmen'!$E$25</f>
        <v>0</v>
      </c>
      <c r="DB27" s="5">
        <f>$CY$27*'Positionen Mindereinnahmen'!$F$25</f>
        <v>0</v>
      </c>
      <c r="DC27" s="5">
        <v>0</v>
      </c>
      <c r="DD27" s="5">
        <f>$DC$27*'Positionen Mindereinnahmen'!$D$26</f>
        <v>0</v>
      </c>
      <c r="DE27" s="5">
        <f>$DC$27*'Positionen Mindereinnahmen'!$E$26</f>
        <v>0</v>
      </c>
      <c r="DF27" s="5">
        <f>$DC$27*'Positionen Mindereinnahmen'!$F$26</f>
        <v>0</v>
      </c>
      <c r="DG27" s="5">
        <v>0</v>
      </c>
      <c r="DH27" s="5">
        <f>$DG$27*'Positionen Mindereinnahmen'!$D$27</f>
        <v>0</v>
      </c>
      <c r="DI27" s="5">
        <f>$DG$27*'Positionen Mindereinnahmen'!$E$27</f>
        <v>0</v>
      </c>
      <c r="DJ27" s="5">
        <f>$DG$27*'Positionen Mindereinnahmen'!$F$27</f>
        <v>0</v>
      </c>
      <c r="DK27" s="5">
        <v>0</v>
      </c>
      <c r="DL27" s="5">
        <f>$DK$27*'Positionen Mindereinnahmen'!$D$28</f>
        <v>0</v>
      </c>
      <c r="DM27" s="5">
        <f>$DK$27*'Positionen Mindereinnahmen'!$E$28</f>
        <v>0</v>
      </c>
      <c r="DN27" s="5">
        <f>$DK$27*'Positionen Mindereinnahmen'!$F$28</f>
        <v>0</v>
      </c>
      <c r="DO27" s="5">
        <v>0</v>
      </c>
      <c r="DP27" s="5">
        <f>$DO$27*'Positionen Mindereinnahmen'!$D$29</f>
        <v>0</v>
      </c>
      <c r="DQ27" s="5">
        <f>$DO$27*'Positionen Mindereinnahmen'!$E$29</f>
        <v>0</v>
      </c>
      <c r="DR27" s="5">
        <f>$DO$27*'Positionen Mindereinnahmen'!$F$29</f>
        <v>0</v>
      </c>
      <c r="DS27" s="5">
        <v>0</v>
      </c>
      <c r="DT27" s="5">
        <f>$DS$27*'Positionen Mindereinnahmen'!$D$30</f>
        <v>0</v>
      </c>
      <c r="DU27" s="5">
        <f>$DS$27*'Positionen Mindereinnahmen'!$E$30</f>
        <v>0</v>
      </c>
      <c r="DV27" s="5">
        <f>$DS$27*'Positionen Mindereinnahmen'!$F$30</f>
        <v>0</v>
      </c>
      <c r="DW27" s="5">
        <v>0</v>
      </c>
      <c r="DX27" s="5">
        <f>$DW$27*'Positionen Mindereinnahmen'!$D$31</f>
        <v>0</v>
      </c>
      <c r="DY27" s="5">
        <f>$DW$27*'Positionen Mindereinnahmen'!$E$31</f>
        <v>0</v>
      </c>
      <c r="DZ27" s="5">
        <f>$DW$27*'Positionen Mindereinnahmen'!$F$31</f>
        <v>0</v>
      </c>
      <c r="EA27" s="5">
        <v>0</v>
      </c>
      <c r="EB27" s="5">
        <f>$EA$27*'Positionen Mindereinnahmen'!$D$32</f>
        <v>0</v>
      </c>
      <c r="EC27" s="5">
        <f>$EA$27*'Positionen Mindereinnahmen'!$E$32</f>
        <v>0</v>
      </c>
      <c r="ED27" s="5">
        <f>$EA$27*'Positionen Mindereinnahmen'!$F$32</f>
        <v>0</v>
      </c>
    </row>
    <row r="28" spans="2:134" x14ac:dyDescent="0.4">
      <c r="B28" s="1">
        <v>1988</v>
      </c>
      <c r="C28" s="4">
        <f t="shared" si="1"/>
        <v>3.1604485052381857</v>
      </c>
      <c r="D28" s="4">
        <f t="shared" si="2"/>
        <v>1.5684645393515799</v>
      </c>
      <c r="E28" s="4">
        <f t="shared" si="3"/>
        <v>1.591983965886606</v>
      </c>
      <c r="F28" s="17">
        <f t="shared" si="4"/>
        <v>0.1104390463383832</v>
      </c>
      <c r="G28" s="17">
        <f t="shared" si="5"/>
        <v>4.3459809901678574E-2</v>
      </c>
      <c r="H28" s="17">
        <f t="shared" si="5"/>
        <v>6.6979236436704628E-2</v>
      </c>
      <c r="I28" s="17">
        <f t="shared" si="6"/>
        <v>0.32855616285668998</v>
      </c>
      <c r="J28" s="17">
        <f t="shared" si="7"/>
        <v>0.16427808142834499</v>
      </c>
      <c r="K28" s="17">
        <f t="shared" si="7"/>
        <v>0.16427808142834499</v>
      </c>
      <c r="L28" s="17">
        <f t="shared" si="8"/>
        <v>2.7214532960431126</v>
      </c>
      <c r="M28" s="17">
        <f t="shared" si="9"/>
        <v>1.3607266480215563</v>
      </c>
      <c r="N28" s="17">
        <f t="shared" si="10"/>
        <v>1.3607266480215563</v>
      </c>
      <c r="O28" s="5">
        <v>1.6616986138877101</v>
      </c>
      <c r="P28" s="5">
        <f>O28*'Positionen Mindereinnahmen'!D3</f>
        <v>0.70622191090227682</v>
      </c>
      <c r="Q28" s="5">
        <f>O28*'Positionen Mindereinnahmen'!E3</f>
        <v>0.70622191090227682</v>
      </c>
      <c r="R28" s="5">
        <f>O28*'Positionen Mindereinnahmen'!F3</f>
        <v>0.24925479208315651</v>
      </c>
      <c r="S28" s="5">
        <v>0.38653666218434118</v>
      </c>
      <c r="T28" s="5">
        <f>$S$28*'Positionen Mindereinnahmen'!$D$4</f>
        <v>0.16427808142834499</v>
      </c>
      <c r="U28" s="5">
        <f>$S$28*'Positionen Mindereinnahmen'!$E$4</f>
        <v>0.16427808142834499</v>
      </c>
      <c r="V28" s="5">
        <f>$S$28*'Positionen Mindereinnahmen'!$F$4</f>
        <v>5.7980499327651175E-2</v>
      </c>
      <c r="W28" s="5">
        <v>1.5338756435886555E-2</v>
      </c>
      <c r="X28" s="5">
        <f>$W$28*'Positionen Mindereinnahmen'!$D$5</f>
        <v>7.6693782179432773E-3</v>
      </c>
      <c r="Y28" s="5">
        <f>$W$28*'Positionen Mindereinnahmen'!$E$5</f>
        <v>7.6693782179432773E-3</v>
      </c>
      <c r="Z28" s="5">
        <f>$W$28*'Positionen Mindereinnahmen'!$F$5</f>
        <v>0</v>
      </c>
      <c r="AA28" s="5">
        <v>7.158086336747059E-2</v>
      </c>
      <c r="AB28" s="5">
        <f>$AA$28*'Positionen Mindereinnahmen'!$D$6</f>
        <v>3.5790431683735295E-2</v>
      </c>
      <c r="AC28" s="5">
        <f>$AA$28*'Positionen Mindereinnahmen'!$E$6</f>
        <v>3.5790431683735295E-2</v>
      </c>
      <c r="AD28" s="5">
        <f>$AA$28*'Positionen Mindereinnahmen'!$F$6</f>
        <v>0</v>
      </c>
      <c r="AE28" s="5">
        <v>0.42181580198688023</v>
      </c>
      <c r="AF28" s="5">
        <f>$AE$28*'Positionen Mindereinnahmen'!$D$7</f>
        <v>0.17927171584442408</v>
      </c>
      <c r="AG28" s="5">
        <f>$AE$28*'Positionen Mindereinnahmen'!$E$7</f>
        <v>0.17927171584442408</v>
      </c>
      <c r="AH28" s="5">
        <f>$AE$28*'Positionen Mindereinnahmen'!$F$7</f>
        <v>6.3272370298032038E-2</v>
      </c>
      <c r="AI28" s="5">
        <v>0.15338756435886555</v>
      </c>
      <c r="AJ28" s="5">
        <f>$AI$28*'Positionen Mindereinnahmen'!$D$8</f>
        <v>6.5189714852517858E-2</v>
      </c>
      <c r="AK28" s="5">
        <f>$AI$28*'Positionen Mindereinnahmen'!$E$8</f>
        <v>6.5189714852517858E-2</v>
      </c>
      <c r="AL28" s="5">
        <f>$AI$28*'Positionen Mindereinnahmen'!$F$8</f>
        <v>2.3008134653829834E-2</v>
      </c>
      <c r="AM28" s="5">
        <v>0.92032538615319337</v>
      </c>
      <c r="AN28" s="5">
        <f>$AM$28*'Positionen Mindereinnahmen'!$D$9</f>
        <v>0.39113828911510717</v>
      </c>
      <c r="AO28" s="5">
        <f>$AM$28*'Positionen Mindereinnahmen'!$E$9</f>
        <v>0.39113828911510717</v>
      </c>
      <c r="AP28" s="5">
        <f>$AM$28*'Positionen Mindereinnahmen'!$F$9</f>
        <v>0.13804880792297899</v>
      </c>
      <c r="AQ28" s="5">
        <v>0</v>
      </c>
      <c r="AR28" s="5">
        <f>$AQ$28*'Positionen Mindereinnahmen'!$D$10</f>
        <v>0</v>
      </c>
      <c r="AS28" s="5">
        <f>$AQ$28*'Positionen Mindereinnahmen'!$E$10</f>
        <v>0</v>
      </c>
      <c r="AT28" s="5">
        <f>$AQ$28*'Positionen Mindereinnahmen'!$F$10</f>
        <v>0</v>
      </c>
      <c r="AU28" s="5">
        <v>0</v>
      </c>
      <c r="AV28" s="5">
        <f>$AU$28*'Positionen Mindereinnahmen'!$D$11</f>
        <v>0</v>
      </c>
      <c r="AW28" s="5">
        <f>$AU$28*'Positionen Mindereinnahmen'!$E$11</f>
        <v>0</v>
      </c>
      <c r="AX28" s="5">
        <f>$AU$28*'Positionen Mindereinnahmen'!$F$11</f>
        <v>0</v>
      </c>
      <c r="AY28" s="5">
        <v>0</v>
      </c>
      <c r="AZ28" s="5">
        <f>$AY$28*'Positionen Mindereinnahmen'!$D$12</f>
        <v>0</v>
      </c>
      <c r="BA28" s="5">
        <f>$AY$28*'Positionen Mindereinnahmen'!$E$12</f>
        <v>0</v>
      </c>
      <c r="BB28" s="5">
        <f>$AY$28*'Positionen Mindereinnahmen'!$F$12</f>
        <v>0</v>
      </c>
      <c r="BC28" s="5">
        <v>0</v>
      </c>
      <c r="BD28" s="5">
        <f>$BC$28*'Positionen Mindereinnahmen'!$D$13</f>
        <v>0</v>
      </c>
      <c r="BE28" s="5">
        <f>$BC$28*'Positionen Mindereinnahmen'!$E$13</f>
        <v>0</v>
      </c>
      <c r="BF28" s="5">
        <f>$BC$28*'Positionen Mindereinnahmen'!$F$13</f>
        <v>0</v>
      </c>
      <c r="BG28" s="5">
        <v>0</v>
      </c>
      <c r="BH28" s="5">
        <f>$BG$28*'Positionen Mindereinnahmen'!$D$14</f>
        <v>0</v>
      </c>
      <c r="BI28" s="5">
        <f>$BG$28*'Positionen Mindereinnahmen'!$E$14</f>
        <v>0</v>
      </c>
      <c r="BJ28" s="5">
        <f>$BG$28*'Positionen Mindereinnahmen'!$F$14</f>
        <v>0</v>
      </c>
      <c r="BK28" s="5">
        <v>0</v>
      </c>
      <c r="BL28" s="5">
        <f>$BK$28*'Positionen Mindereinnahmen'!$D$15</f>
        <v>0</v>
      </c>
      <c r="BM28" s="5">
        <f>$BK$28*'Positionen Mindereinnahmen'!$E$15</f>
        <v>0</v>
      </c>
      <c r="BN28" s="5">
        <f>$BK$28*'Positionen Mindereinnahmen'!$F$15</f>
        <v>0</v>
      </c>
      <c r="BO28" s="5">
        <v>0</v>
      </c>
      <c r="BP28" s="5">
        <f>$BO$28*'Positionen Mindereinnahmen'!$D$16</f>
        <v>0</v>
      </c>
      <c r="BQ28" s="5">
        <f>$BO$28*'Positionen Mindereinnahmen'!$E$16</f>
        <v>0</v>
      </c>
      <c r="BR28" s="5">
        <f>$BO$28*'Positionen Mindereinnahmen'!$F$16</f>
        <v>0</v>
      </c>
      <c r="BS28" s="5">
        <v>0</v>
      </c>
      <c r="BT28" s="5">
        <f>$BS$28*'Positionen Mindereinnahmen'!$D$17</f>
        <v>0</v>
      </c>
      <c r="BU28" s="5">
        <f>$BS$28*'Positionen Mindereinnahmen'!$E$17</f>
        <v>0</v>
      </c>
      <c r="BV28" s="5">
        <f>$BS$28*'Positionen Mindereinnahmen'!$F$17</f>
        <v>0</v>
      </c>
      <c r="BW28" s="5">
        <v>0</v>
      </c>
      <c r="BX28" s="5">
        <f>$BW$28*'Positionen Mindereinnahmen'!$D$18</f>
        <v>0</v>
      </c>
      <c r="BY28" s="5">
        <f>$BW$28*'Positionen Mindereinnahmen'!$E$18</f>
        <v>0</v>
      </c>
      <c r="BZ28" s="5">
        <f>$BW$28*'Positionen Mindereinnahmen'!$F$18</f>
        <v>0</v>
      </c>
      <c r="CA28" s="5">
        <v>0</v>
      </c>
      <c r="CB28" s="5">
        <f>$CA$28*'Positionen Mindereinnahmen'!$D$19</f>
        <v>0</v>
      </c>
      <c r="CC28" s="5">
        <f>$CA$28*'Positionen Mindereinnahmen'!$E$19</f>
        <v>0</v>
      </c>
      <c r="CD28" s="5">
        <f>$CA$28*'Positionen Mindereinnahmen'!$F$19</f>
        <v>0</v>
      </c>
      <c r="CE28" s="5">
        <v>4.6016269307659662E-3</v>
      </c>
      <c r="CF28" s="5">
        <f>$CE$28*'Positionen Mindereinnahmen'!$D$20</f>
        <v>0</v>
      </c>
      <c r="CG28" s="5">
        <f>$CE$28*'Positionen Mindereinnahmen'!$E$20</f>
        <v>4.6016269307659662E-3</v>
      </c>
      <c r="CH28" s="5">
        <f>$CE$28*'Positionen Mindereinnahmen'!$F$20</f>
        <v>0</v>
      </c>
      <c r="CI28" s="5">
        <v>1.8917799604260082E-2</v>
      </c>
      <c r="CJ28" s="5">
        <f>$CI$28*'Positionen Mindereinnahmen'!$D$21</f>
        <v>0</v>
      </c>
      <c r="CK28" s="5">
        <f>$CI$28*'Positionen Mindereinnahmen'!$E$21</f>
        <v>1.8917799604260082E-2</v>
      </c>
      <c r="CL28" s="5">
        <f>$CI$28*'Positionen Mindereinnahmen'!$F$21</f>
        <v>0</v>
      </c>
      <c r="CM28" s="5">
        <v>4.4482393664071009E-2</v>
      </c>
      <c r="CN28" s="5">
        <f>$CM$28*'Positionen Mindereinnahmen'!$D$22</f>
        <v>1.8905017307230178E-2</v>
      </c>
      <c r="CO28" s="5">
        <f>$CM$28*'Positionen Mindereinnahmen'!$E$22</f>
        <v>1.8905017307230178E-2</v>
      </c>
      <c r="CP28" s="5">
        <f>$CM$28*'Positionen Mindereinnahmen'!$F$22</f>
        <v>6.6723590496106508E-3</v>
      </c>
      <c r="CQ28" s="5">
        <v>0</v>
      </c>
      <c r="CR28" s="5">
        <f>$CQ$28*'Positionen Mindereinnahmen'!$D$23</f>
        <v>0</v>
      </c>
      <c r="CS28" s="5">
        <f>$CQ$28*'Positionen Mindereinnahmen'!$E$23</f>
        <v>0</v>
      </c>
      <c r="CT28" s="5">
        <f>$CQ$28*'Positionen Mindereinnahmen'!$F$23</f>
        <v>0</v>
      </c>
      <c r="CU28" s="5">
        <v>0</v>
      </c>
      <c r="CV28" s="5">
        <f>$CU$28*'Positionen Mindereinnahmen'!$D$24</f>
        <v>0</v>
      </c>
      <c r="CW28" s="5">
        <f>$CU$28*'Positionen Mindereinnahmen'!$E$24</f>
        <v>0</v>
      </c>
      <c r="CX28" s="5">
        <f>$CU$28*'Positionen Mindereinnahmen'!$F$24</f>
        <v>0</v>
      </c>
      <c r="CY28" s="5">
        <v>0</v>
      </c>
      <c r="CZ28" s="5">
        <f>$CY$28*'Positionen Mindereinnahmen'!$D$25</f>
        <v>0</v>
      </c>
      <c r="DA28" s="5">
        <f>$CY$28*'Positionen Mindereinnahmen'!$E$25</f>
        <v>0</v>
      </c>
      <c r="DB28" s="5">
        <f>$CY$28*'Positionen Mindereinnahmen'!$F$25</f>
        <v>0</v>
      </c>
      <c r="DC28" s="5">
        <v>0</v>
      </c>
      <c r="DD28" s="5">
        <f>$DC$28*'Positionen Mindereinnahmen'!$D$26</f>
        <v>0</v>
      </c>
      <c r="DE28" s="5">
        <f>$DC$28*'Positionen Mindereinnahmen'!$E$26</f>
        <v>0</v>
      </c>
      <c r="DF28" s="5">
        <f>$DC$28*'Positionen Mindereinnahmen'!$F$26</f>
        <v>0</v>
      </c>
      <c r="DG28" s="5">
        <v>0</v>
      </c>
      <c r="DH28" s="5">
        <f>$DG$28*'Positionen Mindereinnahmen'!$D$27</f>
        <v>0</v>
      </c>
      <c r="DI28" s="5">
        <f>$DG$28*'Positionen Mindereinnahmen'!$E$27</f>
        <v>0</v>
      </c>
      <c r="DJ28" s="5">
        <f>$DG$28*'Positionen Mindereinnahmen'!$F$27</f>
        <v>0</v>
      </c>
      <c r="DK28" s="5">
        <v>0</v>
      </c>
      <c r="DL28" s="5">
        <f>$DK$28*'Positionen Mindereinnahmen'!$D$28</f>
        <v>0</v>
      </c>
      <c r="DM28" s="5">
        <f>$DK$28*'Positionen Mindereinnahmen'!$E$28</f>
        <v>0</v>
      </c>
      <c r="DN28" s="5">
        <f>$DK$28*'Positionen Mindereinnahmen'!$F$28</f>
        <v>0</v>
      </c>
      <c r="DO28" s="5">
        <v>0</v>
      </c>
      <c r="DP28" s="5">
        <f>$DO$28*'Positionen Mindereinnahmen'!$D$29</f>
        <v>0</v>
      </c>
      <c r="DQ28" s="5">
        <f>$DO$28*'Positionen Mindereinnahmen'!$E$29</f>
        <v>0</v>
      </c>
      <c r="DR28" s="5">
        <f>$DO$28*'Positionen Mindereinnahmen'!$F$29</f>
        <v>0</v>
      </c>
      <c r="DS28" s="5">
        <v>0</v>
      </c>
      <c r="DT28" s="5">
        <f>$DS$28*'Positionen Mindereinnahmen'!$D$30</f>
        <v>0</v>
      </c>
      <c r="DU28" s="5">
        <f>$DS$28*'Positionen Mindereinnahmen'!$E$30</f>
        <v>0</v>
      </c>
      <c r="DV28" s="5">
        <f>$DS$28*'Positionen Mindereinnahmen'!$F$30</f>
        <v>0</v>
      </c>
      <c r="DW28" s="5">
        <v>0</v>
      </c>
      <c r="DX28" s="5">
        <f>$DW$28*'Positionen Mindereinnahmen'!$D$31</f>
        <v>0</v>
      </c>
      <c r="DY28" s="5">
        <f>$DW$28*'Positionen Mindereinnahmen'!$E$31</f>
        <v>0</v>
      </c>
      <c r="DZ28" s="5">
        <f>$DW$28*'Positionen Mindereinnahmen'!$F$31</f>
        <v>0</v>
      </c>
      <c r="EA28" s="5">
        <v>0</v>
      </c>
      <c r="EB28" s="5">
        <f>$EA$28*'Positionen Mindereinnahmen'!$D$32</f>
        <v>0</v>
      </c>
      <c r="EC28" s="5">
        <f>$EA$28*'Positionen Mindereinnahmen'!$E$32</f>
        <v>0</v>
      </c>
      <c r="ED28" s="5">
        <f>$EA$28*'Positionen Mindereinnahmen'!$F$32</f>
        <v>0</v>
      </c>
    </row>
    <row r="29" spans="2:134" x14ac:dyDescent="0.4">
      <c r="B29" s="1">
        <v>1989</v>
      </c>
      <c r="C29" s="4">
        <f t="shared" si="1"/>
        <v>2.6599193181411476</v>
      </c>
      <c r="D29" s="4">
        <f t="shared" si="2"/>
        <v>1.3181999458030607</v>
      </c>
      <c r="E29" s="4">
        <f t="shared" si="3"/>
        <v>1.3417193723380867</v>
      </c>
      <c r="F29" s="17">
        <f t="shared" si="4"/>
        <v>0.16923761267594833</v>
      </c>
      <c r="G29" s="17">
        <f t="shared" si="5"/>
        <v>7.2859093070461137E-2</v>
      </c>
      <c r="H29" s="17">
        <f t="shared" si="5"/>
        <v>9.6378519605487184E-2</v>
      </c>
      <c r="I29" s="17">
        <f t="shared" si="6"/>
        <v>0.22207962859757752</v>
      </c>
      <c r="J29" s="17">
        <f t="shared" si="7"/>
        <v>0.11103981429878876</v>
      </c>
      <c r="K29" s="17">
        <f t="shared" si="7"/>
        <v>0.11103981429878876</v>
      </c>
      <c r="L29" s="17">
        <f t="shared" si="8"/>
        <v>2.2686020768676216</v>
      </c>
      <c r="M29" s="17">
        <f t="shared" si="9"/>
        <v>1.1343010384338108</v>
      </c>
      <c r="N29" s="17">
        <f t="shared" si="10"/>
        <v>1.1343010384338108</v>
      </c>
      <c r="O29" s="5">
        <v>1.38048807922979</v>
      </c>
      <c r="P29" s="5">
        <f>O29*'Positionen Mindereinnahmen'!D3</f>
        <v>0.58670743367266076</v>
      </c>
      <c r="Q29" s="5">
        <f>O29*'Positionen Mindereinnahmen'!E3</f>
        <v>0.58670743367266076</v>
      </c>
      <c r="R29" s="5">
        <f>O29*'Positionen Mindereinnahmen'!F3</f>
        <v>0.20707321188446851</v>
      </c>
      <c r="S29" s="5">
        <v>0.26127015129126768</v>
      </c>
      <c r="T29" s="5">
        <f>$S$29*'Positionen Mindereinnahmen'!$D$4</f>
        <v>0.11103981429878876</v>
      </c>
      <c r="U29" s="5">
        <f>$S$29*'Positionen Mindereinnahmen'!$E$4</f>
        <v>0.11103981429878876</v>
      </c>
      <c r="V29" s="5">
        <f>$S$29*'Positionen Mindereinnahmen'!$F$4</f>
        <v>3.9190522693690152E-2</v>
      </c>
      <c r="W29" s="5">
        <v>2.0962967129044958E-2</v>
      </c>
      <c r="X29" s="5">
        <f>$W$29*'Positionen Mindereinnahmen'!$D$5</f>
        <v>1.0481483564522479E-2</v>
      </c>
      <c r="Y29" s="5">
        <f>$W$29*'Positionen Mindereinnahmen'!$E$5</f>
        <v>1.0481483564522479E-2</v>
      </c>
      <c r="Z29" s="5">
        <f>$W$29*'Positionen Mindereinnahmen'!$F$5</f>
        <v>0</v>
      </c>
      <c r="AA29" s="5">
        <v>0.12475521901187731</v>
      </c>
      <c r="AB29" s="5">
        <f>$AA$29*'Positionen Mindereinnahmen'!$D$6</f>
        <v>6.2377609505938653E-2</v>
      </c>
      <c r="AC29" s="5">
        <f>$AA$29*'Positionen Mindereinnahmen'!$E$6</f>
        <v>6.2377609505938653E-2</v>
      </c>
      <c r="AD29" s="5">
        <f>$AA$29*'Positionen Mindereinnahmen'!$F$6</f>
        <v>0</v>
      </c>
      <c r="AE29" s="5">
        <v>0.26587177822203362</v>
      </c>
      <c r="AF29" s="5">
        <f>$AE$29*'Positionen Mindereinnahmen'!$D$7</f>
        <v>0.11299550574436429</v>
      </c>
      <c r="AG29" s="5">
        <f>$AE$29*'Positionen Mindereinnahmen'!$E$7</f>
        <v>0.11299550574436429</v>
      </c>
      <c r="AH29" s="5">
        <f>$AE$29*'Positionen Mindereinnahmen'!$F$7</f>
        <v>3.988076673330504E-2</v>
      </c>
      <c r="AI29" s="5">
        <v>0</v>
      </c>
      <c r="AJ29" s="5">
        <f>$AI$29*'Positionen Mindereinnahmen'!$D$8</f>
        <v>0</v>
      </c>
      <c r="AK29" s="5">
        <f>$AI$29*'Positionen Mindereinnahmen'!$E$8</f>
        <v>0</v>
      </c>
      <c r="AL29" s="5">
        <f>$AI$29*'Positionen Mindereinnahmen'!$F$8</f>
        <v>0</v>
      </c>
      <c r="AM29" s="5">
        <v>1.022583762392437</v>
      </c>
      <c r="AN29" s="5">
        <f>$AM$29*'Positionen Mindereinnahmen'!$D$9</f>
        <v>0.4345980990167857</v>
      </c>
      <c r="AO29" s="5">
        <f>$AM$29*'Positionen Mindereinnahmen'!$E$9</f>
        <v>0.4345980990167857</v>
      </c>
      <c r="AP29" s="5">
        <f>$AM$29*'Positionen Mindereinnahmen'!$F$9</f>
        <v>0.15338756435886555</v>
      </c>
      <c r="AQ29" s="5">
        <v>0</v>
      </c>
      <c r="AR29" s="5">
        <f>$AQ$29*'Positionen Mindereinnahmen'!$D$10</f>
        <v>0</v>
      </c>
      <c r="AS29" s="5">
        <f>$AQ$29*'Positionen Mindereinnahmen'!$E$10</f>
        <v>0</v>
      </c>
      <c r="AT29" s="5">
        <f>$AQ$29*'Positionen Mindereinnahmen'!$F$10</f>
        <v>0</v>
      </c>
      <c r="AU29" s="5">
        <v>0</v>
      </c>
      <c r="AV29" s="5">
        <f>$AU$29*'Positionen Mindereinnahmen'!$D$11</f>
        <v>0</v>
      </c>
      <c r="AW29" s="5">
        <f>$AU$29*'Positionen Mindereinnahmen'!$E$11</f>
        <v>0</v>
      </c>
      <c r="AX29" s="5">
        <f>$AU$29*'Positionen Mindereinnahmen'!$F$11</f>
        <v>0</v>
      </c>
      <c r="AY29" s="5">
        <v>0</v>
      </c>
      <c r="AZ29" s="5">
        <f>$AY$29*'Positionen Mindereinnahmen'!$D$12</f>
        <v>0</v>
      </c>
      <c r="BA29" s="5">
        <f>$AY$29*'Positionen Mindereinnahmen'!$E$12</f>
        <v>0</v>
      </c>
      <c r="BB29" s="5">
        <f>$AY$29*'Positionen Mindereinnahmen'!$F$12</f>
        <v>0</v>
      </c>
      <c r="BC29" s="5">
        <v>0</v>
      </c>
      <c r="BD29" s="5">
        <f>$BC$29*'Positionen Mindereinnahmen'!$D$13</f>
        <v>0</v>
      </c>
      <c r="BE29" s="5">
        <f>$BC$29*'Positionen Mindereinnahmen'!$E$13</f>
        <v>0</v>
      </c>
      <c r="BF29" s="5">
        <f>$BC$29*'Positionen Mindereinnahmen'!$F$13</f>
        <v>0</v>
      </c>
      <c r="BG29" s="5">
        <v>0</v>
      </c>
      <c r="BH29" s="5">
        <f>$BG$29*'Positionen Mindereinnahmen'!$D$14</f>
        <v>0</v>
      </c>
      <c r="BI29" s="5">
        <f>$BG$29*'Positionen Mindereinnahmen'!$E$14</f>
        <v>0</v>
      </c>
      <c r="BJ29" s="5">
        <f>$BG$29*'Positionen Mindereinnahmen'!$F$14</f>
        <v>0</v>
      </c>
      <c r="BK29" s="5">
        <v>0</v>
      </c>
      <c r="BL29" s="5">
        <f>$BK$29*'Positionen Mindereinnahmen'!$D$15</f>
        <v>0</v>
      </c>
      <c r="BM29" s="5">
        <f>$BK$29*'Positionen Mindereinnahmen'!$E$15</f>
        <v>0</v>
      </c>
      <c r="BN29" s="5">
        <f>$BK$29*'Positionen Mindereinnahmen'!$F$15</f>
        <v>0</v>
      </c>
      <c r="BO29" s="5">
        <v>0</v>
      </c>
      <c r="BP29" s="5">
        <f>$BO$29*'Positionen Mindereinnahmen'!$D$16</f>
        <v>0</v>
      </c>
      <c r="BQ29" s="5">
        <f>$BO$29*'Positionen Mindereinnahmen'!$E$16</f>
        <v>0</v>
      </c>
      <c r="BR29" s="5">
        <f>$BO$29*'Positionen Mindereinnahmen'!$F$16</f>
        <v>0</v>
      </c>
      <c r="BS29" s="5">
        <v>0</v>
      </c>
      <c r="BT29" s="5">
        <f>$BS$29*'Positionen Mindereinnahmen'!$D$17</f>
        <v>0</v>
      </c>
      <c r="BU29" s="5">
        <f>$BS$29*'Positionen Mindereinnahmen'!$E$17</f>
        <v>0</v>
      </c>
      <c r="BV29" s="5">
        <f>$BS$29*'Positionen Mindereinnahmen'!$F$17</f>
        <v>0</v>
      </c>
      <c r="BW29" s="5">
        <v>0</v>
      </c>
      <c r="BX29" s="5">
        <f>$BW$29*'Positionen Mindereinnahmen'!$D$18</f>
        <v>0</v>
      </c>
      <c r="BY29" s="5">
        <f>$BW$29*'Positionen Mindereinnahmen'!$E$18</f>
        <v>0</v>
      </c>
      <c r="BZ29" s="5">
        <f>$BW$29*'Positionen Mindereinnahmen'!$F$18</f>
        <v>0</v>
      </c>
      <c r="CA29" s="5">
        <v>0</v>
      </c>
      <c r="CB29" s="5">
        <f>$CA$29*'Positionen Mindereinnahmen'!$D$19</f>
        <v>0</v>
      </c>
      <c r="CC29" s="5">
        <f>$CA$29*'Positionen Mindereinnahmen'!$E$19</f>
        <v>0</v>
      </c>
      <c r="CD29" s="5">
        <f>$CA$29*'Positionen Mindereinnahmen'!$F$19</f>
        <v>0</v>
      </c>
      <c r="CE29" s="5">
        <v>4.6016269307659662E-3</v>
      </c>
      <c r="CF29" s="5">
        <f>$CE$29*'Positionen Mindereinnahmen'!$D$20</f>
        <v>0</v>
      </c>
      <c r="CG29" s="5">
        <f>$CE$29*'Positionen Mindereinnahmen'!$E$20</f>
        <v>4.6016269307659662E-3</v>
      </c>
      <c r="CH29" s="5">
        <f>$CE$29*'Positionen Mindereinnahmen'!$F$20</f>
        <v>0</v>
      </c>
      <c r="CI29" s="5">
        <v>1.8917799604260082E-2</v>
      </c>
      <c r="CJ29" s="5">
        <f>$CI$29*'Positionen Mindereinnahmen'!$D$21</f>
        <v>0</v>
      </c>
      <c r="CK29" s="5">
        <f>$CI$29*'Positionen Mindereinnahmen'!$E$21</f>
        <v>1.8917799604260082E-2</v>
      </c>
      <c r="CL29" s="5">
        <f>$CI$29*'Positionen Mindereinnahmen'!$F$21</f>
        <v>0</v>
      </c>
      <c r="CM29" s="5">
        <v>0</v>
      </c>
      <c r="CN29" s="5">
        <f>$CM$29*'Positionen Mindereinnahmen'!$D$22</f>
        <v>0</v>
      </c>
      <c r="CO29" s="5">
        <f>$CM$29*'Positionen Mindereinnahmen'!$E$22</f>
        <v>0</v>
      </c>
      <c r="CP29" s="5">
        <f>$CM$29*'Positionen Mindereinnahmen'!$F$22</f>
        <v>0</v>
      </c>
      <c r="CQ29" s="5">
        <v>0</v>
      </c>
      <c r="CR29" s="5">
        <f>$CQ$29*'Positionen Mindereinnahmen'!$D$23</f>
        <v>0</v>
      </c>
      <c r="CS29" s="5">
        <f>$CQ$29*'Positionen Mindereinnahmen'!$E$23</f>
        <v>0</v>
      </c>
      <c r="CT29" s="5">
        <f>$CQ$29*'Positionen Mindereinnahmen'!$F$23</f>
        <v>0</v>
      </c>
      <c r="CU29" s="5">
        <v>0</v>
      </c>
      <c r="CV29" s="5">
        <f>$CU$29*'Positionen Mindereinnahmen'!$D$24</f>
        <v>0</v>
      </c>
      <c r="CW29" s="5">
        <f>$CU$29*'Positionen Mindereinnahmen'!$E$24</f>
        <v>0</v>
      </c>
      <c r="CX29" s="5">
        <f>$CU$29*'Positionen Mindereinnahmen'!$F$24</f>
        <v>0</v>
      </c>
      <c r="CY29" s="5">
        <v>0</v>
      </c>
      <c r="CZ29" s="5">
        <f>$CY$29*'Positionen Mindereinnahmen'!$D$25</f>
        <v>0</v>
      </c>
      <c r="DA29" s="5">
        <f>$CY$29*'Positionen Mindereinnahmen'!$E$25</f>
        <v>0</v>
      </c>
      <c r="DB29" s="5">
        <f>$CY$29*'Positionen Mindereinnahmen'!$F$25</f>
        <v>0</v>
      </c>
      <c r="DC29" s="5">
        <v>0</v>
      </c>
      <c r="DD29" s="5">
        <f>$DC$29*'Positionen Mindereinnahmen'!$D$26</f>
        <v>0</v>
      </c>
      <c r="DE29" s="5">
        <f>$DC$29*'Positionen Mindereinnahmen'!$E$26</f>
        <v>0</v>
      </c>
      <c r="DF29" s="5">
        <f>$DC$29*'Positionen Mindereinnahmen'!$F$26</f>
        <v>0</v>
      </c>
      <c r="DG29" s="5">
        <v>0</v>
      </c>
      <c r="DH29" s="5">
        <f>$DG$29*'Positionen Mindereinnahmen'!$D$27</f>
        <v>0</v>
      </c>
      <c r="DI29" s="5">
        <f>$DG$29*'Positionen Mindereinnahmen'!$E$27</f>
        <v>0</v>
      </c>
      <c r="DJ29" s="5">
        <f>$DG$29*'Positionen Mindereinnahmen'!$F$27</f>
        <v>0</v>
      </c>
      <c r="DK29" s="5">
        <v>0</v>
      </c>
      <c r="DL29" s="5">
        <f>$DK$29*'Positionen Mindereinnahmen'!$D$28</f>
        <v>0</v>
      </c>
      <c r="DM29" s="5">
        <f>$DK$29*'Positionen Mindereinnahmen'!$E$28</f>
        <v>0</v>
      </c>
      <c r="DN29" s="5">
        <f>$DK$29*'Positionen Mindereinnahmen'!$F$28</f>
        <v>0</v>
      </c>
      <c r="DO29" s="5">
        <v>0</v>
      </c>
      <c r="DP29" s="5">
        <f>$DO$29*'Positionen Mindereinnahmen'!$D$29</f>
        <v>0</v>
      </c>
      <c r="DQ29" s="5">
        <f>$DO$29*'Positionen Mindereinnahmen'!$E$29</f>
        <v>0</v>
      </c>
      <c r="DR29" s="5">
        <f>$DO$29*'Positionen Mindereinnahmen'!$F$29</f>
        <v>0</v>
      </c>
      <c r="DS29" s="5">
        <v>0</v>
      </c>
      <c r="DT29" s="5">
        <f>$DS$29*'Positionen Mindereinnahmen'!$D$30</f>
        <v>0</v>
      </c>
      <c r="DU29" s="5">
        <f>$DS$29*'Positionen Mindereinnahmen'!$E$30</f>
        <v>0</v>
      </c>
      <c r="DV29" s="5">
        <f>$DS$29*'Positionen Mindereinnahmen'!$F$30</f>
        <v>0</v>
      </c>
      <c r="DW29" s="5">
        <v>0</v>
      </c>
      <c r="DX29" s="5">
        <f>$DW$29*'Positionen Mindereinnahmen'!$D$31</f>
        <v>0</v>
      </c>
      <c r="DY29" s="5">
        <f>$DW$29*'Positionen Mindereinnahmen'!$E$31</f>
        <v>0</v>
      </c>
      <c r="DZ29" s="5">
        <f>$DW$29*'Positionen Mindereinnahmen'!$F$31</f>
        <v>0</v>
      </c>
      <c r="EA29" s="5">
        <v>0</v>
      </c>
      <c r="EB29" s="5">
        <f>$EA$29*'Positionen Mindereinnahmen'!$D$32</f>
        <v>0</v>
      </c>
      <c r="EC29" s="5">
        <f>$EA$29*'Positionen Mindereinnahmen'!$E$32</f>
        <v>0</v>
      </c>
      <c r="ED29" s="5">
        <f>$EA$29*'Positionen Mindereinnahmen'!$F$32</f>
        <v>0</v>
      </c>
    </row>
    <row r="30" spans="2:134" x14ac:dyDescent="0.4">
      <c r="B30" s="1">
        <v>1990</v>
      </c>
      <c r="C30" s="4">
        <f t="shared" si="1"/>
        <v>2.4076734685529932</v>
      </c>
      <c r="D30" s="4">
        <f t="shared" si="2"/>
        <v>1.2038367342764966</v>
      </c>
      <c r="E30" s="4">
        <f t="shared" si="3"/>
        <v>1.2038367342764966</v>
      </c>
      <c r="F30" s="17">
        <f t="shared" si="4"/>
        <v>3.911382891151071E-2</v>
      </c>
      <c r="G30" s="17">
        <f t="shared" si="5"/>
        <v>1.9556914455755355E-2</v>
      </c>
      <c r="H30" s="17">
        <f t="shared" si="5"/>
        <v>1.9556914455755355E-2</v>
      </c>
      <c r="I30" s="17">
        <f t="shared" si="6"/>
        <v>0.19556914455755359</v>
      </c>
      <c r="J30" s="17">
        <f t="shared" si="7"/>
        <v>9.7784572278776793E-2</v>
      </c>
      <c r="K30" s="17">
        <f t="shared" si="7"/>
        <v>9.7784572278776793E-2</v>
      </c>
      <c r="L30" s="17">
        <f t="shared" si="8"/>
        <v>2.1729904950839289</v>
      </c>
      <c r="M30" s="17">
        <f t="shared" si="9"/>
        <v>1.0864952475419645</v>
      </c>
      <c r="N30" s="17">
        <f t="shared" si="10"/>
        <v>1.0864952475419645</v>
      </c>
      <c r="O30" s="5">
        <v>1.0328096000163614</v>
      </c>
      <c r="P30" s="5">
        <f>O30*'Positionen Mindereinnahmen'!D3</f>
        <v>0.43894408000695356</v>
      </c>
      <c r="Q30" s="5">
        <f>O30*'Positionen Mindereinnahmen'!E3</f>
        <v>0.43894408000695356</v>
      </c>
      <c r="R30" s="5">
        <f>O30*'Positionen Mindereinnahmen'!F3</f>
        <v>0.1549214400024542</v>
      </c>
      <c r="S30" s="5">
        <v>0.23008134653829834</v>
      </c>
      <c r="T30" s="5">
        <f>$S$30*'Positionen Mindereinnahmen'!$D$4</f>
        <v>9.7784572278776793E-2</v>
      </c>
      <c r="U30" s="5">
        <f>$S$30*'Positionen Mindereinnahmen'!$E$4</f>
        <v>9.7784572278776793E-2</v>
      </c>
      <c r="V30" s="5">
        <f>$S$30*'Positionen Mindereinnahmen'!$F$4</f>
        <v>3.4512201980744749E-2</v>
      </c>
      <c r="W30" s="5">
        <v>0</v>
      </c>
      <c r="X30" s="5">
        <f>$W$30*'Positionen Mindereinnahmen'!$D$5</f>
        <v>0</v>
      </c>
      <c r="Y30" s="5">
        <f>$W$30*'Positionen Mindereinnahmen'!$E$5</f>
        <v>0</v>
      </c>
      <c r="Z30" s="5">
        <f>$W$30*'Positionen Mindereinnahmen'!$F$5</f>
        <v>0</v>
      </c>
      <c r="AA30" s="5">
        <v>0</v>
      </c>
      <c r="AB30" s="5">
        <f>$AA$30*'Positionen Mindereinnahmen'!$D$6</f>
        <v>0</v>
      </c>
      <c r="AC30" s="5">
        <f>$AA$30*'Positionen Mindereinnahmen'!$E$6</f>
        <v>0</v>
      </c>
      <c r="AD30" s="5">
        <f>$AA$30*'Positionen Mindereinnahmen'!$F$6</f>
        <v>0</v>
      </c>
      <c r="AE30" s="5">
        <v>0.32211388515361766</v>
      </c>
      <c r="AF30" s="5">
        <f>$AE$30*'Positionen Mindereinnahmen'!$D$7</f>
        <v>0.13689840119028751</v>
      </c>
      <c r="AG30" s="5">
        <f>$AE$30*'Positionen Mindereinnahmen'!$E$7</f>
        <v>0.13689840119028751</v>
      </c>
      <c r="AH30" s="5">
        <f>$AE$30*'Positionen Mindereinnahmen'!$F$7</f>
        <v>4.8317082773042648E-2</v>
      </c>
      <c r="AI30" s="5">
        <v>0</v>
      </c>
      <c r="AJ30" s="5">
        <f>$AI$30*'Positionen Mindereinnahmen'!$D$8</f>
        <v>0</v>
      </c>
      <c r="AK30" s="5">
        <f>$AI$30*'Positionen Mindereinnahmen'!$E$8</f>
        <v>0</v>
      </c>
      <c r="AL30" s="5">
        <f>$AI$30*'Positionen Mindereinnahmen'!$F$8</f>
        <v>0</v>
      </c>
      <c r="AM30" s="5">
        <v>1.2015359208111136</v>
      </c>
      <c r="AN30" s="5">
        <f>$AM$30*'Positionen Mindereinnahmen'!$D$9</f>
        <v>0.51065276634472323</v>
      </c>
      <c r="AO30" s="5">
        <f>$AM$30*'Positionen Mindereinnahmen'!$E$9</f>
        <v>0.51065276634472323</v>
      </c>
      <c r="AP30" s="5">
        <f>$AM$30*'Positionen Mindereinnahmen'!$F$9</f>
        <v>0.18023038812166703</v>
      </c>
      <c r="AQ30" s="5">
        <v>4.601626930765966E-2</v>
      </c>
      <c r="AR30" s="5">
        <f>$AQ$30*'Positionen Mindereinnahmen'!$D$10</f>
        <v>1.9556914455755355E-2</v>
      </c>
      <c r="AS30" s="5">
        <f>$AQ$30*'Positionen Mindereinnahmen'!$E$10</f>
        <v>1.9556914455755355E-2</v>
      </c>
      <c r="AT30" s="5">
        <f>$AQ$30*'Positionen Mindereinnahmen'!$F$10</f>
        <v>6.9024403961489489E-3</v>
      </c>
      <c r="AU30" s="5">
        <v>0</v>
      </c>
      <c r="AV30" s="5">
        <f>$AU$30*'Positionen Mindereinnahmen'!$D$11</f>
        <v>0</v>
      </c>
      <c r="AW30" s="5">
        <f>$AU$30*'Positionen Mindereinnahmen'!$E$11</f>
        <v>0</v>
      </c>
      <c r="AX30" s="5">
        <f>$AU$30*'Positionen Mindereinnahmen'!$F$11</f>
        <v>0</v>
      </c>
      <c r="AY30" s="5">
        <v>0</v>
      </c>
      <c r="AZ30" s="5">
        <f>$AY$30*'Positionen Mindereinnahmen'!$D$12</f>
        <v>0</v>
      </c>
      <c r="BA30" s="5">
        <f>$AY$30*'Positionen Mindereinnahmen'!$E$12</f>
        <v>0</v>
      </c>
      <c r="BB30" s="5">
        <f>$AY$30*'Positionen Mindereinnahmen'!$F$12</f>
        <v>0</v>
      </c>
      <c r="BC30" s="5">
        <v>0</v>
      </c>
      <c r="BD30" s="5">
        <f>$BC$30*'Positionen Mindereinnahmen'!$D$13</f>
        <v>0</v>
      </c>
      <c r="BE30" s="5">
        <f>$BC$30*'Positionen Mindereinnahmen'!$E$13</f>
        <v>0</v>
      </c>
      <c r="BF30" s="5">
        <f>$BC$30*'Positionen Mindereinnahmen'!$F$13</f>
        <v>0</v>
      </c>
      <c r="BG30" s="5">
        <v>0</v>
      </c>
      <c r="BH30" s="5">
        <f>$BG$30*'Positionen Mindereinnahmen'!$D$14</f>
        <v>0</v>
      </c>
      <c r="BI30" s="5">
        <f>$BG$30*'Positionen Mindereinnahmen'!$E$14</f>
        <v>0</v>
      </c>
      <c r="BJ30" s="5">
        <f>$BG$30*'Positionen Mindereinnahmen'!$F$14</f>
        <v>0</v>
      </c>
      <c r="BK30" s="5">
        <v>0</v>
      </c>
      <c r="BL30" s="5">
        <f>$BK$30*'Positionen Mindereinnahmen'!$D$15</f>
        <v>0</v>
      </c>
      <c r="BM30" s="5">
        <f>$BK$30*'Positionen Mindereinnahmen'!$E$15</f>
        <v>0</v>
      </c>
      <c r="BN30" s="5">
        <f>$BK$30*'Positionen Mindereinnahmen'!$F$15</f>
        <v>0</v>
      </c>
      <c r="BO30" s="5">
        <v>0</v>
      </c>
      <c r="BP30" s="5">
        <f>$BO$30*'Positionen Mindereinnahmen'!$D$16</f>
        <v>0</v>
      </c>
      <c r="BQ30" s="5">
        <f>$BO$30*'Positionen Mindereinnahmen'!$E$16</f>
        <v>0</v>
      </c>
      <c r="BR30" s="5">
        <f>$BO$30*'Positionen Mindereinnahmen'!$F$16</f>
        <v>0</v>
      </c>
      <c r="BS30" s="5">
        <v>0</v>
      </c>
      <c r="BT30" s="5">
        <f>$BS$30*'Positionen Mindereinnahmen'!$D$17</f>
        <v>0</v>
      </c>
      <c r="BU30" s="5">
        <f>$BS$30*'Positionen Mindereinnahmen'!$E$17</f>
        <v>0</v>
      </c>
      <c r="BV30" s="5">
        <f>$BS$30*'Positionen Mindereinnahmen'!$F$17</f>
        <v>0</v>
      </c>
      <c r="BW30" s="5">
        <v>0</v>
      </c>
      <c r="BX30" s="5">
        <f>$BW$30*'Positionen Mindereinnahmen'!$D$18</f>
        <v>0</v>
      </c>
      <c r="BY30" s="5">
        <f>$BW$30*'Positionen Mindereinnahmen'!$E$18</f>
        <v>0</v>
      </c>
      <c r="BZ30" s="5">
        <f>$BW$30*'Positionen Mindereinnahmen'!$F$18</f>
        <v>0</v>
      </c>
      <c r="CA30" s="5">
        <v>0</v>
      </c>
      <c r="CB30" s="5">
        <f>$CA$30*'Positionen Mindereinnahmen'!$D$19</f>
        <v>0</v>
      </c>
      <c r="CC30" s="5">
        <f>$CA$30*'Positionen Mindereinnahmen'!$E$19</f>
        <v>0</v>
      </c>
      <c r="CD30" s="5">
        <f>$CA$30*'Positionen Mindereinnahmen'!$F$19</f>
        <v>0</v>
      </c>
      <c r="CE30" s="5">
        <v>0</v>
      </c>
      <c r="CF30" s="5">
        <f>$CE$30*'Positionen Mindereinnahmen'!$D$20</f>
        <v>0</v>
      </c>
      <c r="CG30" s="5">
        <f>$CE$30*'Positionen Mindereinnahmen'!$E$20</f>
        <v>0</v>
      </c>
      <c r="CH30" s="5">
        <f>$CE$30*'Positionen Mindereinnahmen'!$F$20</f>
        <v>0</v>
      </c>
      <c r="CI30" s="5">
        <v>0</v>
      </c>
      <c r="CJ30" s="5">
        <f>$CI$30*'Positionen Mindereinnahmen'!$D$21</f>
        <v>0</v>
      </c>
      <c r="CK30" s="5">
        <f>$CI$30*'Positionen Mindereinnahmen'!$E$21</f>
        <v>0</v>
      </c>
      <c r="CL30" s="5">
        <f>$CI$30*'Positionen Mindereinnahmen'!$F$21</f>
        <v>0</v>
      </c>
      <c r="CM30" s="5">
        <v>0</v>
      </c>
      <c r="CN30" s="5">
        <f>$CM$30*'Positionen Mindereinnahmen'!$D$22</f>
        <v>0</v>
      </c>
      <c r="CO30" s="5">
        <f>$CM$30*'Positionen Mindereinnahmen'!$E$22</f>
        <v>0</v>
      </c>
      <c r="CP30" s="5">
        <f>$CM$30*'Positionen Mindereinnahmen'!$F$22</f>
        <v>0</v>
      </c>
      <c r="CQ30" s="5">
        <v>0</v>
      </c>
      <c r="CR30" s="5">
        <f>$CQ$30*'Positionen Mindereinnahmen'!$D$23</f>
        <v>0</v>
      </c>
      <c r="CS30" s="5">
        <f>$CQ$30*'Positionen Mindereinnahmen'!$E$23</f>
        <v>0</v>
      </c>
      <c r="CT30" s="5">
        <f>$CQ$30*'Positionen Mindereinnahmen'!$F$23</f>
        <v>0</v>
      </c>
      <c r="CU30" s="5">
        <v>0</v>
      </c>
      <c r="CV30" s="5">
        <f>$CU$30*'Positionen Mindereinnahmen'!$D$24</f>
        <v>0</v>
      </c>
      <c r="CW30" s="5">
        <f>$CU$30*'Positionen Mindereinnahmen'!$E$24</f>
        <v>0</v>
      </c>
      <c r="CX30" s="5">
        <f>$CU$30*'Positionen Mindereinnahmen'!$F$24</f>
        <v>0</v>
      </c>
      <c r="CY30" s="5">
        <v>0</v>
      </c>
      <c r="CZ30" s="5">
        <f>$CY$30*'Positionen Mindereinnahmen'!$D$25</f>
        <v>0</v>
      </c>
      <c r="DA30" s="5">
        <f>$CY$30*'Positionen Mindereinnahmen'!$E$25</f>
        <v>0</v>
      </c>
      <c r="DB30" s="5">
        <f>$CY$30*'Positionen Mindereinnahmen'!$F$25</f>
        <v>0</v>
      </c>
      <c r="DC30" s="5">
        <v>0</v>
      </c>
      <c r="DD30" s="5">
        <f>$DC$30*'Positionen Mindereinnahmen'!$D$26</f>
        <v>0</v>
      </c>
      <c r="DE30" s="5">
        <f>$DC$30*'Positionen Mindereinnahmen'!$E$26</f>
        <v>0</v>
      </c>
      <c r="DF30" s="5">
        <f>$DC$30*'Positionen Mindereinnahmen'!$F$26</f>
        <v>0</v>
      </c>
      <c r="DG30" s="5">
        <v>0</v>
      </c>
      <c r="DH30" s="5">
        <f>$DG$30*'Positionen Mindereinnahmen'!$D$27</f>
        <v>0</v>
      </c>
      <c r="DI30" s="5">
        <f>$DG$30*'Positionen Mindereinnahmen'!$E$27</f>
        <v>0</v>
      </c>
      <c r="DJ30" s="5">
        <f>$DG$30*'Positionen Mindereinnahmen'!$F$27</f>
        <v>0</v>
      </c>
      <c r="DK30" s="5">
        <v>0</v>
      </c>
      <c r="DL30" s="5">
        <f>$DK$30*'Positionen Mindereinnahmen'!$D$28</f>
        <v>0</v>
      </c>
      <c r="DM30" s="5">
        <f>$DK$30*'Positionen Mindereinnahmen'!$E$28</f>
        <v>0</v>
      </c>
      <c r="DN30" s="5">
        <f>$DK$30*'Positionen Mindereinnahmen'!$F$28</f>
        <v>0</v>
      </c>
      <c r="DO30" s="5">
        <v>0</v>
      </c>
      <c r="DP30" s="5">
        <f>$DO$30*'Positionen Mindereinnahmen'!$D$29</f>
        <v>0</v>
      </c>
      <c r="DQ30" s="5">
        <f>$DO$30*'Positionen Mindereinnahmen'!$E$29</f>
        <v>0</v>
      </c>
      <c r="DR30" s="5">
        <f>$DO$30*'Positionen Mindereinnahmen'!$F$29</f>
        <v>0</v>
      </c>
      <c r="DS30" s="5">
        <v>0</v>
      </c>
      <c r="DT30" s="5">
        <f>$DS$30*'Positionen Mindereinnahmen'!$D$30</f>
        <v>0</v>
      </c>
      <c r="DU30" s="5">
        <f>$DS$30*'Positionen Mindereinnahmen'!$E$30</f>
        <v>0</v>
      </c>
      <c r="DV30" s="5">
        <f>$DS$30*'Positionen Mindereinnahmen'!$F$30</f>
        <v>0</v>
      </c>
      <c r="DW30" s="5">
        <v>0</v>
      </c>
      <c r="DX30" s="5">
        <f>$DW$30*'Positionen Mindereinnahmen'!$D$31</f>
        <v>0</v>
      </c>
      <c r="DY30" s="5">
        <f>$DW$30*'Positionen Mindereinnahmen'!$E$31</f>
        <v>0</v>
      </c>
      <c r="DZ30" s="5">
        <f>$DW$30*'Positionen Mindereinnahmen'!$F$31</f>
        <v>0</v>
      </c>
      <c r="EA30" s="5">
        <v>0</v>
      </c>
      <c r="EB30" s="5">
        <f>$EA$30*'Positionen Mindereinnahmen'!$D$32</f>
        <v>0</v>
      </c>
      <c r="EC30" s="5">
        <f>$EA$30*'Positionen Mindereinnahmen'!$E$32</f>
        <v>0</v>
      </c>
      <c r="ED30" s="5">
        <f>$EA$30*'Positionen Mindereinnahmen'!$F$32</f>
        <v>0</v>
      </c>
    </row>
    <row r="31" spans="2:134" x14ac:dyDescent="0.4">
      <c r="B31" s="1">
        <v>1991</v>
      </c>
      <c r="C31" s="4">
        <f t="shared" si="1"/>
        <v>2.8822545926793235</v>
      </c>
      <c r="D31" s="4">
        <f t="shared" si="2"/>
        <v>1.4411272963396617</v>
      </c>
      <c r="E31" s="4">
        <f t="shared" si="3"/>
        <v>1.4411272963396617</v>
      </c>
      <c r="F31" s="17">
        <f t="shared" si="4"/>
        <v>8.4746629308273216E-2</v>
      </c>
      <c r="G31" s="17">
        <f t="shared" si="5"/>
        <v>4.2373314654136608E-2</v>
      </c>
      <c r="H31" s="17">
        <f t="shared" si="5"/>
        <v>4.2373314654136608E-2</v>
      </c>
      <c r="I31" s="17">
        <f t="shared" si="6"/>
        <v>9.5611581783692865E-3</v>
      </c>
      <c r="J31" s="17">
        <f t="shared" si="7"/>
        <v>4.7805790891846433E-3</v>
      </c>
      <c r="K31" s="17">
        <f t="shared" si="7"/>
        <v>4.7805790891846433E-3</v>
      </c>
      <c r="L31" s="17">
        <f t="shared" si="8"/>
        <v>2.7879468051926808</v>
      </c>
      <c r="M31" s="17">
        <f t="shared" si="9"/>
        <v>1.3939734025963404</v>
      </c>
      <c r="N31" s="17">
        <f t="shared" si="10"/>
        <v>1.3939734025963404</v>
      </c>
      <c r="O31" s="5">
        <v>1.022583762392437</v>
      </c>
      <c r="P31" s="5">
        <f>O31*'Positionen Mindereinnahmen'!D3</f>
        <v>0.4345980990167857</v>
      </c>
      <c r="Q31" s="5">
        <f>O31*'Positionen Mindereinnahmen'!E3</f>
        <v>0.4345980990167857</v>
      </c>
      <c r="R31" s="5">
        <f>O31*'Positionen Mindereinnahmen'!F3</f>
        <v>0.15338756435886555</v>
      </c>
      <c r="S31" s="5">
        <v>5.1129188119621851E-3</v>
      </c>
      <c r="T31" s="5">
        <f>$S$31*'Positionen Mindereinnahmen'!$D$4</f>
        <v>2.1729904950839288E-3</v>
      </c>
      <c r="U31" s="5">
        <f>$S$31*'Positionen Mindereinnahmen'!$E$4</f>
        <v>2.1729904950839288E-3</v>
      </c>
      <c r="V31" s="5">
        <f>$S$31*'Positionen Mindereinnahmen'!$F$4</f>
        <v>7.6693782179432777E-4</v>
      </c>
      <c r="W31" s="5">
        <v>0</v>
      </c>
      <c r="X31" s="5">
        <f>$W$31*'Positionen Mindereinnahmen'!$D$5</f>
        <v>0</v>
      </c>
      <c r="Y31" s="5">
        <f>$W$31*'Positionen Mindereinnahmen'!$E$5</f>
        <v>0</v>
      </c>
      <c r="Z31" s="5">
        <f>$W$31*'Positionen Mindereinnahmen'!$F$5</f>
        <v>0</v>
      </c>
      <c r="AA31" s="5">
        <v>0</v>
      </c>
      <c r="AB31" s="5">
        <f>$AA$31*'Positionen Mindereinnahmen'!$D$6</f>
        <v>0</v>
      </c>
      <c r="AC31" s="5">
        <f>$AA$31*'Positionen Mindereinnahmen'!$E$6</f>
        <v>0</v>
      </c>
      <c r="AD31" s="5">
        <f>$AA$31*'Positionen Mindereinnahmen'!$F$6</f>
        <v>0</v>
      </c>
      <c r="AE31" s="5">
        <v>0.49850958416631302</v>
      </c>
      <c r="AF31" s="5">
        <f>$AE$31*'Positionen Mindereinnahmen'!$D$7</f>
        <v>0.21186657327068303</v>
      </c>
      <c r="AG31" s="5">
        <f>$AE$31*'Positionen Mindereinnahmen'!$E$7</f>
        <v>0.21186657327068303</v>
      </c>
      <c r="AH31" s="5">
        <f>$AE$31*'Positionen Mindereinnahmen'!$F$7</f>
        <v>7.4776437624946956E-2</v>
      </c>
      <c r="AI31" s="5">
        <v>0</v>
      </c>
      <c r="AJ31" s="5">
        <f>$AI$31*'Positionen Mindereinnahmen'!$D$8</f>
        <v>0</v>
      </c>
      <c r="AK31" s="5">
        <f>$AI$31*'Positionen Mindereinnahmen'!$E$8</f>
        <v>0</v>
      </c>
      <c r="AL31" s="5">
        <f>$AI$31*'Positionen Mindereinnahmen'!$F$8</f>
        <v>0</v>
      </c>
      <c r="AM31" s="5">
        <v>1.6361340198278993</v>
      </c>
      <c r="AN31" s="5">
        <f>$AM$31*'Positionen Mindereinnahmen'!$D$9</f>
        <v>0.69535695842685719</v>
      </c>
      <c r="AO31" s="5">
        <f>$AM$31*'Positionen Mindereinnahmen'!$E$9</f>
        <v>0.69535695842685719</v>
      </c>
      <c r="AP31" s="5">
        <f>$AM$31*'Positionen Mindereinnahmen'!$F$9</f>
        <v>0.24542010297418487</v>
      </c>
      <c r="AQ31" s="5">
        <v>9.9701916833262613E-2</v>
      </c>
      <c r="AR31" s="5">
        <f>$AQ$31*'Positionen Mindereinnahmen'!$D$10</f>
        <v>4.2373314654136608E-2</v>
      </c>
      <c r="AS31" s="5">
        <f>$AQ$31*'Positionen Mindereinnahmen'!$E$10</f>
        <v>4.2373314654136608E-2</v>
      </c>
      <c r="AT31" s="5">
        <f>$AQ$31*'Positionen Mindereinnahmen'!$F$10</f>
        <v>1.4955287524989392E-2</v>
      </c>
      <c r="AU31" s="5">
        <v>5.6242106931584032E-2</v>
      </c>
      <c r="AV31" s="5">
        <f>$AU$31*'Positionen Mindereinnahmen'!$D$11</f>
        <v>2.3902895445923212E-2</v>
      </c>
      <c r="AW31" s="5">
        <f>$AU$31*'Positionen Mindereinnahmen'!$E$11</f>
        <v>2.3902895445923212E-2</v>
      </c>
      <c r="AX31" s="5">
        <f>$AU$31*'Positionen Mindereinnahmen'!$F$11</f>
        <v>8.4363160397376048E-3</v>
      </c>
      <c r="AY31" s="5">
        <v>0</v>
      </c>
      <c r="AZ31" s="5">
        <f>$AY$31*'Positionen Mindereinnahmen'!$D$12</f>
        <v>0</v>
      </c>
      <c r="BA31" s="5">
        <f>$AY$31*'Positionen Mindereinnahmen'!$E$12</f>
        <v>0</v>
      </c>
      <c r="BB31" s="5">
        <f>$AY$31*'Positionen Mindereinnahmen'!$F$12</f>
        <v>0</v>
      </c>
      <c r="BC31" s="5">
        <v>0</v>
      </c>
      <c r="BD31" s="5">
        <f>$BC$31*'Positionen Mindereinnahmen'!$D$13</f>
        <v>0</v>
      </c>
      <c r="BE31" s="5">
        <f>$BC$31*'Positionen Mindereinnahmen'!$E$13</f>
        <v>0</v>
      </c>
      <c r="BF31" s="5">
        <f>$BC$31*'Positionen Mindereinnahmen'!$F$13</f>
        <v>0</v>
      </c>
      <c r="BG31" s="5">
        <v>0</v>
      </c>
      <c r="BH31" s="5">
        <f>$BG$31*'Positionen Mindereinnahmen'!$D$14</f>
        <v>0</v>
      </c>
      <c r="BI31" s="5">
        <f>$BG$31*'Positionen Mindereinnahmen'!$E$14</f>
        <v>0</v>
      </c>
      <c r="BJ31" s="5">
        <f>$BG$31*'Positionen Mindereinnahmen'!$F$14</f>
        <v>0</v>
      </c>
      <c r="BK31" s="5">
        <v>0</v>
      </c>
      <c r="BL31" s="5">
        <f>$BK$31*'Positionen Mindereinnahmen'!$D$15</f>
        <v>0</v>
      </c>
      <c r="BM31" s="5">
        <f>$BK$31*'Positionen Mindereinnahmen'!$E$15</f>
        <v>0</v>
      </c>
      <c r="BN31" s="5">
        <f>$BK$31*'Positionen Mindereinnahmen'!$F$15</f>
        <v>0</v>
      </c>
      <c r="BO31" s="5">
        <v>0</v>
      </c>
      <c r="BP31" s="5">
        <f>$BO$31*'Positionen Mindereinnahmen'!$D$16</f>
        <v>0</v>
      </c>
      <c r="BQ31" s="5">
        <f>$BO$31*'Positionen Mindereinnahmen'!$E$16</f>
        <v>0</v>
      </c>
      <c r="BR31" s="5">
        <f>$BO$31*'Positionen Mindereinnahmen'!$F$16</f>
        <v>0</v>
      </c>
      <c r="BS31" s="5">
        <v>0</v>
      </c>
      <c r="BT31" s="5">
        <f>$BS$31*'Positionen Mindereinnahmen'!$D$17</f>
        <v>0</v>
      </c>
      <c r="BU31" s="5">
        <f>$BS$31*'Positionen Mindereinnahmen'!$E$17</f>
        <v>0</v>
      </c>
      <c r="BV31" s="5">
        <f>$BS$31*'Positionen Mindereinnahmen'!$F$17</f>
        <v>0</v>
      </c>
      <c r="BW31" s="5">
        <v>0</v>
      </c>
      <c r="BX31" s="5">
        <f>$BW$31*'Positionen Mindereinnahmen'!$D$18</f>
        <v>0</v>
      </c>
      <c r="BY31" s="5">
        <f>$BW$31*'Positionen Mindereinnahmen'!$E$18</f>
        <v>0</v>
      </c>
      <c r="BZ31" s="5">
        <f>$BW$31*'Positionen Mindereinnahmen'!$F$18</f>
        <v>0</v>
      </c>
      <c r="CA31" s="5">
        <v>0</v>
      </c>
      <c r="CB31" s="5">
        <f>$CA$31*'Positionen Mindereinnahmen'!$D$19</f>
        <v>0</v>
      </c>
      <c r="CC31" s="5">
        <f>$CA$31*'Positionen Mindereinnahmen'!$E$19</f>
        <v>0</v>
      </c>
      <c r="CD31" s="5">
        <f>$CA$31*'Positionen Mindereinnahmen'!$F$19</f>
        <v>0</v>
      </c>
      <c r="CE31" s="5">
        <v>0</v>
      </c>
      <c r="CF31" s="5">
        <f>$CE$31*'Positionen Mindereinnahmen'!$D$20</f>
        <v>0</v>
      </c>
      <c r="CG31" s="5">
        <f>$CE$31*'Positionen Mindereinnahmen'!$E$20</f>
        <v>0</v>
      </c>
      <c r="CH31" s="5">
        <f>$CE$31*'Positionen Mindereinnahmen'!$F$20</f>
        <v>0</v>
      </c>
      <c r="CI31" s="5">
        <v>0</v>
      </c>
      <c r="CJ31" s="5">
        <f>$CI$31*'Positionen Mindereinnahmen'!$D$21</f>
        <v>0</v>
      </c>
      <c r="CK31" s="5">
        <f>$CI$31*'Positionen Mindereinnahmen'!$E$21</f>
        <v>0</v>
      </c>
      <c r="CL31" s="5">
        <f>$CI$31*'Positionen Mindereinnahmen'!$F$21</f>
        <v>0</v>
      </c>
      <c r="CM31" s="5">
        <v>0</v>
      </c>
      <c r="CN31" s="5">
        <f>$CM$31*'Positionen Mindereinnahmen'!$D$22</f>
        <v>0</v>
      </c>
      <c r="CO31" s="5">
        <f>$CM$31*'Positionen Mindereinnahmen'!$E$22</f>
        <v>0</v>
      </c>
      <c r="CP31" s="5">
        <f>$CM$31*'Positionen Mindereinnahmen'!$F$22</f>
        <v>0</v>
      </c>
      <c r="CQ31" s="5">
        <v>6.1355025743546218E-2</v>
      </c>
      <c r="CR31" s="5">
        <f>$CQ$31*'Positionen Mindereinnahmen'!$D$23</f>
        <v>2.6075885941007144E-2</v>
      </c>
      <c r="CS31" s="5">
        <f>$CQ$31*'Positionen Mindereinnahmen'!$E$23</f>
        <v>2.6075885941007144E-2</v>
      </c>
      <c r="CT31" s="5">
        <f>$CQ$31*'Positionen Mindereinnahmen'!$F$23</f>
        <v>9.2032538615319324E-3</v>
      </c>
      <c r="CU31" s="5">
        <v>6.1355025743546222E-3</v>
      </c>
      <c r="CV31" s="5">
        <f>$CU$31*'Positionen Mindereinnahmen'!$D$24</f>
        <v>2.6075885941007145E-3</v>
      </c>
      <c r="CW31" s="5">
        <f>$CU$31*'Positionen Mindereinnahmen'!$E$24</f>
        <v>2.6075885941007145E-3</v>
      </c>
      <c r="CX31" s="5">
        <f>$CU$31*'Positionen Mindereinnahmen'!$F$24</f>
        <v>9.2032538615319324E-4</v>
      </c>
      <c r="CY31" s="5">
        <v>5.1129188119621851E-3</v>
      </c>
      <c r="CZ31" s="5">
        <f>$CY$31*'Positionen Mindereinnahmen'!$D$25</f>
        <v>2.1729904950839288E-3</v>
      </c>
      <c r="DA31" s="5">
        <f>$CY$31*'Positionen Mindereinnahmen'!$E$25</f>
        <v>2.1729904950839288E-3</v>
      </c>
      <c r="DB31" s="5">
        <f>$CY$31*'Positionen Mindereinnahmen'!$F$25</f>
        <v>7.6693782179432777E-4</v>
      </c>
      <c r="DC31" s="5">
        <v>0</v>
      </c>
      <c r="DD31" s="5">
        <f>$DC$31*'Positionen Mindereinnahmen'!$D$26</f>
        <v>0</v>
      </c>
      <c r="DE31" s="5">
        <f>$DC$31*'Positionen Mindereinnahmen'!$E$26</f>
        <v>0</v>
      </c>
      <c r="DF31" s="5">
        <f>$DC$31*'Positionen Mindereinnahmen'!$F$26</f>
        <v>0</v>
      </c>
      <c r="DG31" s="5">
        <v>0</v>
      </c>
      <c r="DH31" s="5">
        <f>$DG$31*'Positionen Mindereinnahmen'!$D$27</f>
        <v>0</v>
      </c>
      <c r="DI31" s="5">
        <f>$DG$31*'Positionen Mindereinnahmen'!$E$27</f>
        <v>0</v>
      </c>
      <c r="DJ31" s="5">
        <f>$DG$31*'Positionen Mindereinnahmen'!$F$27</f>
        <v>0</v>
      </c>
      <c r="DK31" s="5">
        <v>0</v>
      </c>
      <c r="DL31" s="5">
        <f>$DK$31*'Positionen Mindereinnahmen'!$D$28</f>
        <v>0</v>
      </c>
      <c r="DM31" s="5">
        <f>$DK$31*'Positionen Mindereinnahmen'!$E$28</f>
        <v>0</v>
      </c>
      <c r="DN31" s="5">
        <f>$DK$31*'Positionen Mindereinnahmen'!$F$28</f>
        <v>0</v>
      </c>
      <c r="DO31" s="5">
        <v>0</v>
      </c>
      <c r="DP31" s="5">
        <f>$DO$31*'Positionen Mindereinnahmen'!$D$29</f>
        <v>0</v>
      </c>
      <c r="DQ31" s="5">
        <f>$DO$31*'Positionen Mindereinnahmen'!$E$29</f>
        <v>0</v>
      </c>
      <c r="DR31" s="5">
        <f>$DO$31*'Positionen Mindereinnahmen'!$F$29</f>
        <v>0</v>
      </c>
      <c r="DS31" s="5">
        <v>0</v>
      </c>
      <c r="DT31" s="5">
        <f>$DS$31*'Positionen Mindereinnahmen'!$D$30</f>
        <v>0</v>
      </c>
      <c r="DU31" s="5">
        <f>$DS$31*'Positionen Mindereinnahmen'!$E$30</f>
        <v>0</v>
      </c>
      <c r="DV31" s="5">
        <f>$DS$31*'Positionen Mindereinnahmen'!$F$30</f>
        <v>0</v>
      </c>
      <c r="DW31" s="5">
        <v>0</v>
      </c>
      <c r="DX31" s="5">
        <f>$DW$31*'Positionen Mindereinnahmen'!$D$31</f>
        <v>0</v>
      </c>
      <c r="DY31" s="5">
        <f>$DW$31*'Positionen Mindereinnahmen'!$E$31</f>
        <v>0</v>
      </c>
      <c r="DZ31" s="5">
        <f>$DW$31*'Positionen Mindereinnahmen'!$F$31</f>
        <v>0</v>
      </c>
      <c r="EA31" s="5">
        <v>0</v>
      </c>
      <c r="EB31" s="5">
        <f>$EA$31*'Positionen Mindereinnahmen'!$D$32</f>
        <v>0</v>
      </c>
      <c r="EC31" s="5">
        <f>$EA$31*'Positionen Mindereinnahmen'!$E$32</f>
        <v>0</v>
      </c>
      <c r="ED31" s="5">
        <f>$EA$31*'Positionen Mindereinnahmen'!$F$32</f>
        <v>0</v>
      </c>
    </row>
    <row r="32" spans="2:134" x14ac:dyDescent="0.4">
      <c r="B32" s="1">
        <v>1992</v>
      </c>
      <c r="C32" s="4">
        <f t="shared" si="1"/>
        <v>3.3646584825879549</v>
      </c>
      <c r="D32" s="4">
        <f t="shared" si="2"/>
        <v>1.6823292412939774</v>
      </c>
      <c r="E32" s="4">
        <f t="shared" si="3"/>
        <v>1.6823292412939774</v>
      </c>
      <c r="F32" s="17">
        <f t="shared" si="4"/>
        <v>0.22599101148872858</v>
      </c>
      <c r="G32" s="17">
        <f t="shared" si="5"/>
        <v>0.11299550574436429</v>
      </c>
      <c r="H32" s="17">
        <f t="shared" si="5"/>
        <v>0.11299550574436429</v>
      </c>
      <c r="I32" s="17">
        <f t="shared" si="6"/>
        <v>8.6919619803357152E-3</v>
      </c>
      <c r="J32" s="17">
        <f t="shared" si="7"/>
        <v>4.3459809901678576E-3</v>
      </c>
      <c r="K32" s="17">
        <f t="shared" si="7"/>
        <v>4.3459809901678576E-3</v>
      </c>
      <c r="L32" s="17">
        <f t="shared" si="8"/>
        <v>3.1299755091188906</v>
      </c>
      <c r="M32" s="17">
        <f t="shared" si="9"/>
        <v>1.5649877545594453</v>
      </c>
      <c r="N32" s="17">
        <f t="shared" si="10"/>
        <v>1.5649877545594453</v>
      </c>
      <c r="O32" s="5">
        <v>0.75159906535844112</v>
      </c>
      <c r="P32" s="5">
        <f>O32*'Positionen Mindereinnahmen'!D3</f>
        <v>0.31942960277733745</v>
      </c>
      <c r="Q32" s="5">
        <f>O32*'Positionen Mindereinnahmen'!E3</f>
        <v>0.31942960277733745</v>
      </c>
      <c r="R32" s="5">
        <f>O32*'Positionen Mindereinnahmen'!F3</f>
        <v>0.11273985980376616</v>
      </c>
      <c r="S32" s="5">
        <v>5.1129188119621851E-3</v>
      </c>
      <c r="T32" s="5">
        <f>$S$32*'Positionen Mindereinnahmen'!$D$4</f>
        <v>2.1729904950839288E-3</v>
      </c>
      <c r="U32" s="5">
        <f>$S$32*'Positionen Mindereinnahmen'!$E$4</f>
        <v>2.1729904950839288E-3</v>
      </c>
      <c r="V32" s="5">
        <f>$S$32*'Positionen Mindereinnahmen'!$F$4</f>
        <v>7.6693782179432777E-4</v>
      </c>
      <c r="W32" s="5">
        <v>0</v>
      </c>
      <c r="X32" s="5">
        <f>$W$32*'Positionen Mindereinnahmen'!$D$5</f>
        <v>0</v>
      </c>
      <c r="Y32" s="5">
        <f>$W$32*'Positionen Mindereinnahmen'!$E$5</f>
        <v>0</v>
      </c>
      <c r="Z32" s="5">
        <f>$W$32*'Positionen Mindereinnahmen'!$F$5</f>
        <v>0</v>
      </c>
      <c r="AA32" s="5">
        <v>0</v>
      </c>
      <c r="AB32" s="5">
        <f>$AA$32*'Positionen Mindereinnahmen'!$D$6</f>
        <v>0</v>
      </c>
      <c r="AC32" s="5">
        <f>$AA$32*'Positionen Mindereinnahmen'!$E$6</f>
        <v>0</v>
      </c>
      <c r="AD32" s="5">
        <f>$AA$32*'Positionen Mindereinnahmen'!$F$6</f>
        <v>0</v>
      </c>
      <c r="AE32" s="5">
        <v>0.64167131090125418</v>
      </c>
      <c r="AF32" s="5">
        <f>$AE$32*'Positionen Mindereinnahmen'!$D$7</f>
        <v>0.27271030713303301</v>
      </c>
      <c r="AG32" s="5">
        <f>$AE$32*'Positionen Mindereinnahmen'!$E$7</f>
        <v>0.27271030713303301</v>
      </c>
      <c r="AH32" s="5">
        <f>$AE$32*'Positionen Mindereinnahmen'!$F$7</f>
        <v>9.6250696635188121E-2</v>
      </c>
      <c r="AI32" s="5">
        <v>0</v>
      </c>
      <c r="AJ32" s="5">
        <f>$AI$32*'Positionen Mindereinnahmen'!$D$8</f>
        <v>0</v>
      </c>
      <c r="AK32" s="5">
        <f>$AI$32*'Positionen Mindereinnahmen'!$E$8</f>
        <v>0</v>
      </c>
      <c r="AL32" s="5">
        <f>$AI$32*'Positionen Mindereinnahmen'!$F$8</f>
        <v>0</v>
      </c>
      <c r="AM32" s="5">
        <v>2.1474259010241177</v>
      </c>
      <c r="AN32" s="5">
        <f>$AM$32*'Positionen Mindereinnahmen'!$D$9</f>
        <v>0.91265600793525004</v>
      </c>
      <c r="AO32" s="5">
        <f>$AM$32*'Positionen Mindereinnahmen'!$E$9</f>
        <v>0.91265600793525004</v>
      </c>
      <c r="AP32" s="5">
        <f>$AM$32*'Positionen Mindereinnahmen'!$F$9</f>
        <v>0.32211388515361766</v>
      </c>
      <c r="AQ32" s="5">
        <v>0.26587177822203362</v>
      </c>
      <c r="AR32" s="5">
        <f>$AQ$32*'Positionen Mindereinnahmen'!$D$10</f>
        <v>0.11299550574436429</v>
      </c>
      <c r="AS32" s="5">
        <f>$AQ$32*'Positionen Mindereinnahmen'!$E$10</f>
        <v>0.11299550574436429</v>
      </c>
      <c r="AT32" s="5">
        <f>$AQ$32*'Positionen Mindereinnahmen'!$F$10</f>
        <v>3.988076673330504E-2</v>
      </c>
      <c r="AU32" s="5">
        <v>8.9476079209338227E-2</v>
      </c>
      <c r="AV32" s="5">
        <f>$AU$32*'Positionen Mindereinnahmen'!$D$11</f>
        <v>3.8027333663968745E-2</v>
      </c>
      <c r="AW32" s="5">
        <f>$AU$32*'Positionen Mindereinnahmen'!$E$11</f>
        <v>3.8027333663968745E-2</v>
      </c>
      <c r="AX32" s="5">
        <f>$AU$32*'Positionen Mindereinnahmen'!$F$11</f>
        <v>1.3421411881400733E-2</v>
      </c>
      <c r="AY32" s="5">
        <v>6.1355025743546222E-3</v>
      </c>
      <c r="AZ32" s="5">
        <f>$AY$32*'Positionen Mindereinnahmen'!$D$12</f>
        <v>2.6075885941007145E-3</v>
      </c>
      <c r="BA32" s="5">
        <f>$AY$32*'Positionen Mindereinnahmen'!$E$12</f>
        <v>2.6075885941007145E-3</v>
      </c>
      <c r="BB32" s="5">
        <f>$AY$32*'Positionen Mindereinnahmen'!$F$12</f>
        <v>9.2032538615319324E-4</v>
      </c>
      <c r="BC32" s="5">
        <v>0</v>
      </c>
      <c r="BD32" s="5">
        <f>$BC$32*'Positionen Mindereinnahmen'!$D$13</f>
        <v>0</v>
      </c>
      <c r="BE32" s="5">
        <f>$BC$32*'Positionen Mindereinnahmen'!$E$13</f>
        <v>0</v>
      </c>
      <c r="BF32" s="5">
        <f>$BC$32*'Positionen Mindereinnahmen'!$F$13</f>
        <v>0</v>
      </c>
      <c r="BG32" s="5">
        <v>0</v>
      </c>
      <c r="BH32" s="5">
        <f>$BG$32*'Positionen Mindereinnahmen'!$D$14</f>
        <v>0</v>
      </c>
      <c r="BI32" s="5">
        <f>$BG$32*'Positionen Mindereinnahmen'!$E$14</f>
        <v>0</v>
      </c>
      <c r="BJ32" s="5">
        <f>$BG$32*'Positionen Mindereinnahmen'!$F$14</f>
        <v>0</v>
      </c>
      <c r="BK32" s="5">
        <v>0</v>
      </c>
      <c r="BL32" s="5">
        <f>$BK$32*'Positionen Mindereinnahmen'!$D$15</f>
        <v>0</v>
      </c>
      <c r="BM32" s="5">
        <f>$BK$32*'Positionen Mindereinnahmen'!$E$15</f>
        <v>0</v>
      </c>
      <c r="BN32" s="5">
        <f>$BK$32*'Positionen Mindereinnahmen'!$F$15</f>
        <v>0</v>
      </c>
      <c r="BO32" s="5">
        <v>0</v>
      </c>
      <c r="BP32" s="5">
        <f>$BO$32*'Positionen Mindereinnahmen'!$D$16</f>
        <v>0</v>
      </c>
      <c r="BQ32" s="5">
        <f>$BO$32*'Positionen Mindereinnahmen'!$E$16</f>
        <v>0</v>
      </c>
      <c r="BR32" s="5">
        <f>$BO$32*'Positionen Mindereinnahmen'!$F$16</f>
        <v>0</v>
      </c>
      <c r="BS32" s="5">
        <v>0</v>
      </c>
      <c r="BT32" s="5">
        <f>$BS$32*'Positionen Mindereinnahmen'!$D$17</f>
        <v>0</v>
      </c>
      <c r="BU32" s="5">
        <f>$BS$32*'Positionen Mindereinnahmen'!$E$17</f>
        <v>0</v>
      </c>
      <c r="BV32" s="5">
        <f>$BS$32*'Positionen Mindereinnahmen'!$F$17</f>
        <v>0</v>
      </c>
      <c r="BW32" s="5">
        <v>0</v>
      </c>
      <c r="BX32" s="5">
        <f>$BW$32*'Positionen Mindereinnahmen'!$D$18</f>
        <v>0</v>
      </c>
      <c r="BY32" s="5">
        <f>$BW$32*'Positionen Mindereinnahmen'!$E$18</f>
        <v>0</v>
      </c>
      <c r="BZ32" s="5">
        <f>$BW$32*'Positionen Mindereinnahmen'!$F$18</f>
        <v>0</v>
      </c>
      <c r="CA32" s="5">
        <v>0</v>
      </c>
      <c r="CB32" s="5">
        <f>$CA$32*'Positionen Mindereinnahmen'!$D$19</f>
        <v>0</v>
      </c>
      <c r="CC32" s="5">
        <f>$CA$32*'Positionen Mindereinnahmen'!$E$19</f>
        <v>0</v>
      </c>
      <c r="CD32" s="5">
        <f>$CA$32*'Positionen Mindereinnahmen'!$F$19</f>
        <v>0</v>
      </c>
      <c r="CE32" s="5">
        <v>0</v>
      </c>
      <c r="CF32" s="5">
        <f>$CE$32*'Positionen Mindereinnahmen'!$D$20</f>
        <v>0</v>
      </c>
      <c r="CG32" s="5">
        <f>$CE$32*'Positionen Mindereinnahmen'!$E$20</f>
        <v>0</v>
      </c>
      <c r="CH32" s="5">
        <f>$CE$32*'Positionen Mindereinnahmen'!$F$20</f>
        <v>0</v>
      </c>
      <c r="CI32" s="5">
        <v>0</v>
      </c>
      <c r="CJ32" s="5">
        <f>$CI$32*'Positionen Mindereinnahmen'!$D$21</f>
        <v>0</v>
      </c>
      <c r="CK32" s="5">
        <f>$CI$32*'Positionen Mindereinnahmen'!$E$21</f>
        <v>0</v>
      </c>
      <c r="CL32" s="5">
        <f>$CI$32*'Positionen Mindereinnahmen'!$F$21</f>
        <v>0</v>
      </c>
      <c r="CM32" s="5">
        <v>0</v>
      </c>
      <c r="CN32" s="5">
        <f>$CM$32*'Positionen Mindereinnahmen'!$D$22</f>
        <v>0</v>
      </c>
      <c r="CO32" s="5">
        <f>$CM$32*'Positionen Mindereinnahmen'!$E$22</f>
        <v>0</v>
      </c>
      <c r="CP32" s="5">
        <f>$CM$32*'Positionen Mindereinnahmen'!$F$22</f>
        <v>0</v>
      </c>
      <c r="CQ32" s="5">
        <v>3.8346891089716388E-2</v>
      </c>
      <c r="CR32" s="5">
        <f>$CQ$32*'Positionen Mindereinnahmen'!$D$23</f>
        <v>1.6297428713129464E-2</v>
      </c>
      <c r="CS32" s="5">
        <f>$CQ$32*'Positionen Mindereinnahmen'!$E$23</f>
        <v>1.6297428713129464E-2</v>
      </c>
      <c r="CT32" s="5">
        <f>$CQ$32*'Positionen Mindereinnahmen'!$F$23</f>
        <v>5.7520336634574584E-3</v>
      </c>
      <c r="CU32" s="5">
        <v>5.1129188119621851E-3</v>
      </c>
      <c r="CV32" s="5">
        <f>$CU$32*'Positionen Mindereinnahmen'!$D$24</f>
        <v>2.1729904950839288E-3</v>
      </c>
      <c r="CW32" s="5">
        <f>$CU$32*'Positionen Mindereinnahmen'!$E$24</f>
        <v>2.1729904950839288E-3</v>
      </c>
      <c r="CX32" s="5">
        <f>$CU$32*'Positionen Mindereinnahmen'!$F$24</f>
        <v>7.6693782179432777E-4</v>
      </c>
      <c r="CY32" s="5">
        <v>7.6693782179432773E-3</v>
      </c>
      <c r="CZ32" s="5">
        <f>$CY$32*'Positionen Mindereinnahmen'!$D$25</f>
        <v>3.259485742625893E-3</v>
      </c>
      <c r="DA32" s="5">
        <f>$CY$32*'Positionen Mindereinnahmen'!$E$25</f>
        <v>3.259485742625893E-3</v>
      </c>
      <c r="DB32" s="5">
        <f>$CY$32*'Positionen Mindereinnahmen'!$F$25</f>
        <v>1.1504067326914915E-3</v>
      </c>
      <c r="DC32" s="5">
        <v>0</v>
      </c>
      <c r="DD32" s="5">
        <f>$DC$32*'Positionen Mindereinnahmen'!$D$26</f>
        <v>0</v>
      </c>
      <c r="DE32" s="5">
        <f>$DC$32*'Positionen Mindereinnahmen'!$E$26</f>
        <v>0</v>
      </c>
      <c r="DF32" s="5">
        <f>$DC$32*'Positionen Mindereinnahmen'!$F$26</f>
        <v>0</v>
      </c>
      <c r="DG32" s="5">
        <v>0</v>
      </c>
      <c r="DH32" s="5">
        <f>$DG$32*'Positionen Mindereinnahmen'!$D$27</f>
        <v>0</v>
      </c>
      <c r="DI32" s="5">
        <f>$DG$32*'Positionen Mindereinnahmen'!$E$27</f>
        <v>0</v>
      </c>
      <c r="DJ32" s="5">
        <f>$DG$32*'Positionen Mindereinnahmen'!$F$27</f>
        <v>0</v>
      </c>
      <c r="DK32" s="5">
        <v>0</v>
      </c>
      <c r="DL32" s="5">
        <f>$DK$32*'Positionen Mindereinnahmen'!$D$28</f>
        <v>0</v>
      </c>
      <c r="DM32" s="5">
        <f>$DK$32*'Positionen Mindereinnahmen'!$E$28</f>
        <v>0</v>
      </c>
      <c r="DN32" s="5">
        <f>$DK$32*'Positionen Mindereinnahmen'!$F$28</f>
        <v>0</v>
      </c>
      <c r="DO32" s="5">
        <v>0</v>
      </c>
      <c r="DP32" s="5">
        <f>$DO$32*'Positionen Mindereinnahmen'!$D$29</f>
        <v>0</v>
      </c>
      <c r="DQ32" s="5">
        <f>$DO$32*'Positionen Mindereinnahmen'!$E$29</f>
        <v>0</v>
      </c>
      <c r="DR32" s="5">
        <f>$DO$32*'Positionen Mindereinnahmen'!$F$29</f>
        <v>0</v>
      </c>
      <c r="DS32" s="5">
        <v>0</v>
      </c>
      <c r="DT32" s="5">
        <f>$DS$32*'Positionen Mindereinnahmen'!$D$30</f>
        <v>0</v>
      </c>
      <c r="DU32" s="5">
        <f>$DS$32*'Positionen Mindereinnahmen'!$E$30</f>
        <v>0</v>
      </c>
      <c r="DV32" s="5">
        <f>$DS$32*'Positionen Mindereinnahmen'!$F$30</f>
        <v>0</v>
      </c>
      <c r="DW32" s="5">
        <v>0</v>
      </c>
      <c r="DX32" s="5">
        <f>$DW$32*'Positionen Mindereinnahmen'!$D$31</f>
        <v>0</v>
      </c>
      <c r="DY32" s="5">
        <f>$DW$32*'Positionen Mindereinnahmen'!$E$31</f>
        <v>0</v>
      </c>
      <c r="DZ32" s="5">
        <f>$DW$32*'Positionen Mindereinnahmen'!$F$31</f>
        <v>0</v>
      </c>
      <c r="EA32" s="5">
        <v>0</v>
      </c>
      <c r="EB32" s="5">
        <f>$EA$32*'Positionen Mindereinnahmen'!$D$32</f>
        <v>0</v>
      </c>
      <c r="EC32" s="5">
        <f>$EA$32*'Positionen Mindereinnahmen'!$E$32</f>
        <v>0</v>
      </c>
      <c r="ED32" s="5">
        <f>$EA$32*'Positionen Mindereinnahmen'!$F$32</f>
        <v>0</v>
      </c>
    </row>
    <row r="33" spans="2:134" x14ac:dyDescent="0.4">
      <c r="B33" s="1">
        <v>1993</v>
      </c>
      <c r="C33" s="4">
        <f t="shared" si="1"/>
        <v>4.4089977145252908</v>
      </c>
      <c r="D33" s="4">
        <f t="shared" si="2"/>
        <v>2.2044988572626454</v>
      </c>
      <c r="E33" s="4">
        <f t="shared" si="3"/>
        <v>2.2044988572626454</v>
      </c>
      <c r="F33" s="17">
        <f t="shared" si="4"/>
        <v>0.14341737267553931</v>
      </c>
      <c r="G33" s="17">
        <f t="shared" si="5"/>
        <v>7.1708686337769653E-2</v>
      </c>
      <c r="H33" s="17">
        <f t="shared" si="5"/>
        <v>7.1708686337769653E-2</v>
      </c>
      <c r="I33" s="17">
        <f t="shared" si="6"/>
        <v>0.17166624911163036</v>
      </c>
      <c r="J33" s="17">
        <f t="shared" si="7"/>
        <v>8.5833124555815182E-2</v>
      </c>
      <c r="K33" s="17">
        <f t="shared" si="7"/>
        <v>8.5833124555815182E-2</v>
      </c>
      <c r="L33" s="17">
        <f t="shared" si="8"/>
        <v>4.093914092738121</v>
      </c>
      <c r="M33" s="17">
        <f t="shared" si="9"/>
        <v>2.0469570463690605</v>
      </c>
      <c r="N33" s="17">
        <f t="shared" si="10"/>
        <v>2.0469570463690605</v>
      </c>
      <c r="O33" s="5">
        <v>0.27609761584595799</v>
      </c>
      <c r="P33" s="5">
        <f>O33*'Positionen Mindereinnahmen'!D3</f>
        <v>0.11734148673453214</v>
      </c>
      <c r="Q33" s="5">
        <f>O33*'Positionen Mindereinnahmen'!E3</f>
        <v>0.11734148673453214</v>
      </c>
      <c r="R33" s="5">
        <f>O33*'Positionen Mindereinnahmen'!F3</f>
        <v>4.1414642376893698E-2</v>
      </c>
      <c r="S33" s="5">
        <v>0.19940383366652523</v>
      </c>
      <c r="T33" s="5">
        <f>$S$33*'Positionen Mindereinnahmen'!$D$4</f>
        <v>8.4746629308273216E-2</v>
      </c>
      <c r="U33" s="5">
        <f>$S$33*'Positionen Mindereinnahmen'!$E$4</f>
        <v>8.4746629308273216E-2</v>
      </c>
      <c r="V33" s="5">
        <f>$S$33*'Positionen Mindereinnahmen'!$F$4</f>
        <v>2.9910575049978783E-2</v>
      </c>
      <c r="W33" s="5">
        <v>0</v>
      </c>
      <c r="X33" s="5">
        <f>$W$33*'Positionen Mindereinnahmen'!$D$5</f>
        <v>0</v>
      </c>
      <c r="Y33" s="5">
        <f>$W$33*'Positionen Mindereinnahmen'!$E$5</f>
        <v>0</v>
      </c>
      <c r="Z33" s="5">
        <f>$W$33*'Positionen Mindereinnahmen'!$F$5</f>
        <v>0</v>
      </c>
      <c r="AA33" s="5">
        <v>0</v>
      </c>
      <c r="AB33" s="5">
        <f>$AA$33*'Positionen Mindereinnahmen'!$D$6</f>
        <v>0</v>
      </c>
      <c r="AC33" s="5">
        <f>$AA$33*'Positionen Mindereinnahmen'!$E$6</f>
        <v>0</v>
      </c>
      <c r="AD33" s="5">
        <f>$AA$33*'Positionen Mindereinnahmen'!$F$6</f>
        <v>0</v>
      </c>
      <c r="AE33" s="5">
        <v>0.84363160397376047</v>
      </c>
      <c r="AF33" s="5">
        <f>$AE$33*'Positionen Mindereinnahmen'!$D$7</f>
        <v>0.35854343168884817</v>
      </c>
      <c r="AG33" s="5">
        <f>$AE$33*'Positionen Mindereinnahmen'!$E$7</f>
        <v>0.35854343168884817</v>
      </c>
      <c r="AH33" s="5">
        <f>$AE$33*'Positionen Mindereinnahmen'!$F$7</f>
        <v>0.12654474059606408</v>
      </c>
      <c r="AI33" s="5">
        <v>0</v>
      </c>
      <c r="AJ33" s="5">
        <f>$AI$33*'Positionen Mindereinnahmen'!$D$8</f>
        <v>0</v>
      </c>
      <c r="AK33" s="5">
        <f>$AI$33*'Positionen Mindereinnahmen'!$E$8</f>
        <v>0</v>
      </c>
      <c r="AL33" s="5">
        <f>$AI$33*'Positionen Mindereinnahmen'!$F$8</f>
        <v>0</v>
      </c>
      <c r="AM33" s="5">
        <v>3.2211388515361765</v>
      </c>
      <c r="AN33" s="5">
        <f>$AM$33*'Positionen Mindereinnahmen'!$D$9</f>
        <v>1.3689840119028749</v>
      </c>
      <c r="AO33" s="5">
        <f>$AM$33*'Positionen Mindereinnahmen'!$E$9</f>
        <v>1.3689840119028749</v>
      </c>
      <c r="AP33" s="5">
        <f>$AM$33*'Positionen Mindereinnahmen'!$F$9</f>
        <v>0.48317082773042647</v>
      </c>
      <c r="AQ33" s="5">
        <v>0.15850048317082774</v>
      </c>
      <c r="AR33" s="5">
        <f>$AQ$33*'Positionen Mindereinnahmen'!$D$10</f>
        <v>6.736270534760179E-2</v>
      </c>
      <c r="AS33" s="5">
        <f>$AQ$33*'Positionen Mindereinnahmen'!$E$10</f>
        <v>6.736270534760179E-2</v>
      </c>
      <c r="AT33" s="5">
        <f>$AQ$33*'Positionen Mindereinnahmen'!$F$10</f>
        <v>2.3775072475624159E-2</v>
      </c>
      <c r="AU33" s="5">
        <v>0.12526651089307353</v>
      </c>
      <c r="AV33" s="5">
        <f>$AU$33*'Positionen Mindereinnahmen'!$D$11</f>
        <v>5.3238267129556247E-2</v>
      </c>
      <c r="AW33" s="5">
        <f>$AU$33*'Positionen Mindereinnahmen'!$E$11</f>
        <v>5.3238267129556247E-2</v>
      </c>
      <c r="AX33" s="5">
        <f>$AU$33*'Positionen Mindereinnahmen'!$F$11</f>
        <v>1.8789976633961029E-2</v>
      </c>
      <c r="AY33" s="5">
        <v>1.022583762392437E-2</v>
      </c>
      <c r="AZ33" s="5">
        <f>$AY$33*'Positionen Mindereinnahmen'!$D$12</f>
        <v>4.3459809901678576E-3</v>
      </c>
      <c r="BA33" s="5">
        <f>$AY$33*'Positionen Mindereinnahmen'!$E$12</f>
        <v>4.3459809901678576E-3</v>
      </c>
      <c r="BB33" s="5">
        <f>$AY$33*'Positionen Mindereinnahmen'!$F$12</f>
        <v>1.5338756435886555E-3</v>
      </c>
      <c r="BC33" s="5">
        <v>0.3067751287177311</v>
      </c>
      <c r="BD33" s="5">
        <f>$BC$33*'Positionen Mindereinnahmen'!$D$13</f>
        <v>0.13037942970503572</v>
      </c>
      <c r="BE33" s="5">
        <f>$BC$33*'Positionen Mindereinnahmen'!$E$13</f>
        <v>0.13037942970503572</v>
      </c>
      <c r="BF33" s="5">
        <f>$BC$33*'Positionen Mindereinnahmen'!$F$13</f>
        <v>4.6016269307659667E-2</v>
      </c>
      <c r="BG33" s="5">
        <v>0</v>
      </c>
      <c r="BH33" s="5">
        <f>$BG$33*'Positionen Mindereinnahmen'!$D$14</f>
        <v>0</v>
      </c>
      <c r="BI33" s="5">
        <f>$BG$33*'Positionen Mindereinnahmen'!$E$14</f>
        <v>0</v>
      </c>
      <c r="BJ33" s="5">
        <f>$BG$33*'Positionen Mindereinnahmen'!$F$14</f>
        <v>0</v>
      </c>
      <c r="BK33" s="5">
        <v>0</v>
      </c>
      <c r="BL33" s="5">
        <f>$BK$33*'Positionen Mindereinnahmen'!$D$15</f>
        <v>0</v>
      </c>
      <c r="BM33" s="5">
        <f>$BK$33*'Positionen Mindereinnahmen'!$E$15</f>
        <v>0</v>
      </c>
      <c r="BN33" s="5">
        <f>$BK$33*'Positionen Mindereinnahmen'!$F$15</f>
        <v>0</v>
      </c>
      <c r="BO33" s="5">
        <v>0</v>
      </c>
      <c r="BP33" s="5">
        <f>$BO$33*'Positionen Mindereinnahmen'!$D$16</f>
        <v>0</v>
      </c>
      <c r="BQ33" s="5">
        <f>$BO$33*'Positionen Mindereinnahmen'!$E$16</f>
        <v>0</v>
      </c>
      <c r="BR33" s="5">
        <f>$BO$33*'Positionen Mindereinnahmen'!$F$16</f>
        <v>0</v>
      </c>
      <c r="BS33" s="5">
        <v>0</v>
      </c>
      <c r="BT33" s="5">
        <f>$BS$33*'Positionen Mindereinnahmen'!$D$17</f>
        <v>0</v>
      </c>
      <c r="BU33" s="5">
        <f>$BS$33*'Positionen Mindereinnahmen'!$E$17</f>
        <v>0</v>
      </c>
      <c r="BV33" s="5">
        <f>$BS$33*'Positionen Mindereinnahmen'!$F$17</f>
        <v>0</v>
      </c>
      <c r="BW33" s="5">
        <v>0</v>
      </c>
      <c r="BX33" s="5">
        <f>$BW$33*'Positionen Mindereinnahmen'!$D$18</f>
        <v>0</v>
      </c>
      <c r="BY33" s="5">
        <f>$BW$33*'Positionen Mindereinnahmen'!$E$18</f>
        <v>0</v>
      </c>
      <c r="BZ33" s="5">
        <f>$BW$33*'Positionen Mindereinnahmen'!$F$18</f>
        <v>0</v>
      </c>
      <c r="CA33" s="5">
        <v>0</v>
      </c>
      <c r="CB33" s="5">
        <f>$CA$33*'Positionen Mindereinnahmen'!$D$19</f>
        <v>0</v>
      </c>
      <c r="CC33" s="5">
        <f>$CA$33*'Positionen Mindereinnahmen'!$E$19</f>
        <v>0</v>
      </c>
      <c r="CD33" s="5">
        <f>$CA$33*'Positionen Mindereinnahmen'!$F$19</f>
        <v>0</v>
      </c>
      <c r="CE33" s="5">
        <v>0</v>
      </c>
      <c r="CF33" s="5">
        <f>$CE$33*'Positionen Mindereinnahmen'!$D$20</f>
        <v>0</v>
      </c>
      <c r="CG33" s="5">
        <f>$CE$33*'Positionen Mindereinnahmen'!$E$20</f>
        <v>0</v>
      </c>
      <c r="CH33" s="5">
        <f>$CE$33*'Positionen Mindereinnahmen'!$F$20</f>
        <v>0</v>
      </c>
      <c r="CI33" s="5">
        <v>0</v>
      </c>
      <c r="CJ33" s="5">
        <f>$CI$33*'Positionen Mindereinnahmen'!$D$21</f>
        <v>0</v>
      </c>
      <c r="CK33" s="5">
        <f>$CI$33*'Positionen Mindereinnahmen'!$E$21</f>
        <v>0</v>
      </c>
      <c r="CL33" s="5">
        <f>$CI$33*'Positionen Mindereinnahmen'!$F$21</f>
        <v>0</v>
      </c>
      <c r="CM33" s="5">
        <v>0</v>
      </c>
      <c r="CN33" s="5">
        <f>$CM$33*'Positionen Mindereinnahmen'!$D$22</f>
        <v>0</v>
      </c>
      <c r="CO33" s="5">
        <f>$CM$33*'Positionen Mindereinnahmen'!$E$22</f>
        <v>0</v>
      </c>
      <c r="CP33" s="5">
        <f>$CM$33*'Positionen Mindereinnahmen'!$F$22</f>
        <v>0</v>
      </c>
      <c r="CQ33" s="5">
        <v>2.5564594059810927E-2</v>
      </c>
      <c r="CR33" s="5">
        <f>$CQ$33*'Positionen Mindereinnahmen'!$D$23</f>
        <v>1.0864952475419644E-2</v>
      </c>
      <c r="CS33" s="5">
        <f>$CQ$33*'Positionen Mindereinnahmen'!$E$23</f>
        <v>1.0864952475419644E-2</v>
      </c>
      <c r="CT33" s="5">
        <f>$CQ$33*'Positionen Mindereinnahmen'!$F$23</f>
        <v>3.8346891089716386E-3</v>
      </c>
      <c r="CU33" s="5">
        <v>2.5564594059810926E-3</v>
      </c>
      <c r="CV33" s="5">
        <f>$CU$33*'Positionen Mindereinnahmen'!$D$24</f>
        <v>1.0864952475419644E-3</v>
      </c>
      <c r="CW33" s="5">
        <f>$CU$33*'Positionen Mindereinnahmen'!$E$24</f>
        <v>1.0864952475419644E-3</v>
      </c>
      <c r="CX33" s="5">
        <f>$CU$33*'Positionen Mindereinnahmen'!$F$24</f>
        <v>3.8346891089716389E-4</v>
      </c>
      <c r="CY33" s="5">
        <v>7.6693782179432773E-3</v>
      </c>
      <c r="CZ33" s="5">
        <f>$CY$33*'Positionen Mindereinnahmen'!$D$25</f>
        <v>3.259485742625893E-3</v>
      </c>
      <c r="DA33" s="5">
        <f>$CY$33*'Positionen Mindereinnahmen'!$E$25</f>
        <v>3.259485742625893E-3</v>
      </c>
      <c r="DB33" s="5">
        <f>$CY$33*'Positionen Mindereinnahmen'!$F$25</f>
        <v>1.1504067326914915E-3</v>
      </c>
      <c r="DC33" s="5">
        <v>1.022583762392437E-2</v>
      </c>
      <c r="DD33" s="5">
        <f>$DC$33*'Positionen Mindereinnahmen'!$D$26</f>
        <v>4.3459809901678576E-3</v>
      </c>
      <c r="DE33" s="5">
        <f>$DC$33*'Positionen Mindereinnahmen'!$E$26</f>
        <v>4.3459809901678576E-3</v>
      </c>
      <c r="DF33" s="5">
        <f>$DC$33*'Positionen Mindereinnahmen'!$F$26</f>
        <v>1.5338756435886555E-3</v>
      </c>
      <c r="DG33" s="5">
        <v>0</v>
      </c>
      <c r="DH33" s="5">
        <f>$DG$33*'Positionen Mindereinnahmen'!$D$27</f>
        <v>0</v>
      </c>
      <c r="DI33" s="5">
        <f>$DG$33*'Positionen Mindereinnahmen'!$E$27</f>
        <v>0</v>
      </c>
      <c r="DJ33" s="5">
        <f>$DG$33*'Positionen Mindereinnahmen'!$F$27</f>
        <v>0</v>
      </c>
      <c r="DK33" s="5">
        <v>0</v>
      </c>
      <c r="DL33" s="5">
        <f>$DK$33*'Positionen Mindereinnahmen'!$D$28</f>
        <v>0</v>
      </c>
      <c r="DM33" s="5">
        <f>$DK$33*'Positionen Mindereinnahmen'!$E$28</f>
        <v>0</v>
      </c>
      <c r="DN33" s="5">
        <f>$DK$33*'Positionen Mindereinnahmen'!$F$28</f>
        <v>0</v>
      </c>
      <c r="DO33" s="5">
        <v>0</v>
      </c>
      <c r="DP33" s="5">
        <f>$DO$33*'Positionen Mindereinnahmen'!$D$29</f>
        <v>0</v>
      </c>
      <c r="DQ33" s="5">
        <f>$DO$33*'Positionen Mindereinnahmen'!$E$29</f>
        <v>0</v>
      </c>
      <c r="DR33" s="5">
        <f>$DO$33*'Positionen Mindereinnahmen'!$F$29</f>
        <v>0</v>
      </c>
      <c r="DS33" s="5">
        <v>0</v>
      </c>
      <c r="DT33" s="5">
        <f>$DS$33*'Positionen Mindereinnahmen'!$D$30</f>
        <v>0</v>
      </c>
      <c r="DU33" s="5">
        <f>$DS$33*'Positionen Mindereinnahmen'!$E$30</f>
        <v>0</v>
      </c>
      <c r="DV33" s="5">
        <f>$DS$33*'Positionen Mindereinnahmen'!$F$30</f>
        <v>0</v>
      </c>
      <c r="DW33" s="5">
        <v>0</v>
      </c>
      <c r="DX33" s="5">
        <f>$DW$33*'Positionen Mindereinnahmen'!$D$31</f>
        <v>0</v>
      </c>
      <c r="DY33" s="5">
        <f>$DW$33*'Positionen Mindereinnahmen'!$E$31</f>
        <v>0</v>
      </c>
      <c r="DZ33" s="5">
        <f>$DW$33*'Positionen Mindereinnahmen'!$F$31</f>
        <v>0</v>
      </c>
      <c r="EA33" s="5">
        <v>0</v>
      </c>
      <c r="EB33" s="5">
        <f>$EA$33*'Positionen Mindereinnahmen'!$D$32</f>
        <v>0</v>
      </c>
      <c r="EC33" s="5">
        <f>$EA$33*'Positionen Mindereinnahmen'!$E$32</f>
        <v>0</v>
      </c>
      <c r="ED33" s="5">
        <f>$EA$33*'Positionen Mindereinnahmen'!$F$32</f>
        <v>0</v>
      </c>
    </row>
    <row r="34" spans="2:134" x14ac:dyDescent="0.4">
      <c r="B34" s="1">
        <v>1994</v>
      </c>
      <c r="C34" s="4">
        <f t="shared" si="1"/>
        <v>5.0304729961192951</v>
      </c>
      <c r="D34" s="4">
        <f t="shared" si="2"/>
        <v>2.5152364980596476</v>
      </c>
      <c r="E34" s="4">
        <f t="shared" si="3"/>
        <v>2.5152364980596476</v>
      </c>
      <c r="F34" s="17">
        <f t="shared" si="4"/>
        <v>0.15428232515095891</v>
      </c>
      <c r="G34" s="17">
        <f t="shared" si="5"/>
        <v>7.7141162575479455E-2</v>
      </c>
      <c r="H34" s="17">
        <f t="shared" si="5"/>
        <v>7.7141162575479455E-2</v>
      </c>
      <c r="I34" s="17">
        <f t="shared" si="6"/>
        <v>0.1673202681214625</v>
      </c>
      <c r="J34" s="17">
        <f t="shared" si="7"/>
        <v>8.366013406073125E-2</v>
      </c>
      <c r="K34" s="17">
        <f t="shared" si="7"/>
        <v>8.366013406073125E-2</v>
      </c>
      <c r="L34" s="17">
        <f t="shared" si="8"/>
        <v>4.7088704028468733</v>
      </c>
      <c r="M34" s="17">
        <f t="shared" si="9"/>
        <v>2.3544352014234367</v>
      </c>
      <c r="N34" s="17">
        <f t="shared" si="10"/>
        <v>2.3544352014234367</v>
      </c>
      <c r="O34" s="5">
        <v>5.1129188119621853E-2</v>
      </c>
      <c r="P34" s="5">
        <f>O34*'Positionen Mindereinnahmen'!D3</f>
        <v>2.1729904950839287E-2</v>
      </c>
      <c r="Q34" s="5">
        <f>O34*'Positionen Mindereinnahmen'!E3</f>
        <v>2.1729904950839287E-2</v>
      </c>
      <c r="R34" s="5">
        <f>O34*'Positionen Mindereinnahmen'!F3</f>
        <v>7.6693782179432773E-3</v>
      </c>
      <c r="S34" s="5">
        <v>0.19684737426054413</v>
      </c>
      <c r="T34" s="5">
        <f>$S$34*'Positionen Mindereinnahmen'!$D$4</f>
        <v>8.366013406073125E-2</v>
      </c>
      <c r="U34" s="5">
        <f>$S$34*'Positionen Mindereinnahmen'!$E$4</f>
        <v>8.366013406073125E-2</v>
      </c>
      <c r="V34" s="5">
        <f>$S$34*'Positionen Mindereinnahmen'!$F$4</f>
        <v>2.9527106139081619E-2</v>
      </c>
      <c r="W34" s="5">
        <v>0</v>
      </c>
      <c r="X34" s="5">
        <f>$W$34*'Positionen Mindereinnahmen'!$D$5</f>
        <v>0</v>
      </c>
      <c r="Y34" s="5">
        <f>$W$34*'Positionen Mindereinnahmen'!$E$5</f>
        <v>0</v>
      </c>
      <c r="Z34" s="5">
        <f>$W$34*'Positionen Mindereinnahmen'!$F$5</f>
        <v>0</v>
      </c>
      <c r="AA34" s="5">
        <v>0</v>
      </c>
      <c r="AB34" s="5">
        <f>$AA$34*'Positionen Mindereinnahmen'!$D$6</f>
        <v>0</v>
      </c>
      <c r="AC34" s="5">
        <f>$AA$34*'Positionen Mindereinnahmen'!$E$6</f>
        <v>0</v>
      </c>
      <c r="AD34" s="5">
        <f>$AA$34*'Positionen Mindereinnahmen'!$F$6</f>
        <v>0</v>
      </c>
      <c r="AE34" s="5">
        <v>0.97145457427281512</v>
      </c>
      <c r="AF34" s="5">
        <f>$AE$34*'Positionen Mindereinnahmen'!$D$7</f>
        <v>0.41286819406594644</v>
      </c>
      <c r="AG34" s="5">
        <f>$AE$34*'Positionen Mindereinnahmen'!$E$7</f>
        <v>0.41286819406594644</v>
      </c>
      <c r="AH34" s="5">
        <f>$AE$34*'Positionen Mindereinnahmen'!$F$7</f>
        <v>0.14571818614092227</v>
      </c>
      <c r="AI34" s="5">
        <v>0</v>
      </c>
      <c r="AJ34" s="5">
        <f>$AI$34*'Positionen Mindereinnahmen'!$D$8</f>
        <v>0</v>
      </c>
      <c r="AK34" s="5">
        <f>$AI$34*'Positionen Mindereinnahmen'!$E$8</f>
        <v>0</v>
      </c>
      <c r="AL34" s="5">
        <f>$AI$34*'Positionen Mindereinnahmen'!$F$8</f>
        <v>0</v>
      </c>
      <c r="AM34" s="5">
        <v>3.8602537030314497</v>
      </c>
      <c r="AN34" s="5">
        <f>$AM$34*'Positionen Mindereinnahmen'!$D$9</f>
        <v>1.6406078237883661</v>
      </c>
      <c r="AO34" s="5">
        <f>$AM$34*'Positionen Mindereinnahmen'!$E$9</f>
        <v>1.6406078237883661</v>
      </c>
      <c r="AP34" s="5">
        <f>$AM$34*'Positionen Mindereinnahmen'!$F$9</f>
        <v>0.57903805545471743</v>
      </c>
      <c r="AQ34" s="5">
        <v>0.17895215841867645</v>
      </c>
      <c r="AR34" s="5">
        <f>$AQ$34*'Positionen Mindereinnahmen'!$D$10</f>
        <v>7.6054667327937489E-2</v>
      </c>
      <c r="AS34" s="5">
        <f>$AQ$34*'Positionen Mindereinnahmen'!$E$10</f>
        <v>7.6054667327937489E-2</v>
      </c>
      <c r="AT34" s="5">
        <f>$AQ$34*'Positionen Mindereinnahmen'!$F$10</f>
        <v>2.6842823762801466E-2</v>
      </c>
      <c r="AU34" s="5">
        <v>0.16105694257680883</v>
      </c>
      <c r="AV34" s="5">
        <f>$AU$34*'Positionen Mindereinnahmen'!$D$11</f>
        <v>6.8449200595143755E-2</v>
      </c>
      <c r="AW34" s="5">
        <f>$AU$34*'Positionen Mindereinnahmen'!$E$11</f>
        <v>6.8449200595143755E-2</v>
      </c>
      <c r="AX34" s="5">
        <f>$AU$34*'Positionen Mindereinnahmen'!$F$11</f>
        <v>2.4158541386521324E-2</v>
      </c>
      <c r="AY34" s="5">
        <v>1.7895215841867648E-2</v>
      </c>
      <c r="AZ34" s="5">
        <f>$AY$34*'Positionen Mindereinnahmen'!$D$12</f>
        <v>7.6054667327937501E-3</v>
      </c>
      <c r="BA34" s="5">
        <f>$AY$34*'Positionen Mindereinnahmen'!$E$12</f>
        <v>7.6054667327937501E-3</v>
      </c>
      <c r="BB34" s="5">
        <f>$AY$34*'Positionen Mindereinnahmen'!$F$12</f>
        <v>2.6842823762801469E-3</v>
      </c>
      <c r="BC34" s="5">
        <v>0.47038853070052106</v>
      </c>
      <c r="BD34" s="5">
        <f>$BC$34*'Positionen Mindereinnahmen'!$D$13</f>
        <v>0.19991512554772145</v>
      </c>
      <c r="BE34" s="5">
        <f>$BC$34*'Positionen Mindereinnahmen'!$E$13</f>
        <v>0.19991512554772145</v>
      </c>
      <c r="BF34" s="5">
        <f>$BC$34*'Positionen Mindereinnahmen'!$F$13</f>
        <v>7.0558279605078156E-2</v>
      </c>
      <c r="BG34" s="5">
        <v>0</v>
      </c>
      <c r="BH34" s="5">
        <f>$BG$34*'Positionen Mindereinnahmen'!$D$14</f>
        <v>0</v>
      </c>
      <c r="BI34" s="5">
        <f>$BG$34*'Positionen Mindereinnahmen'!$E$14</f>
        <v>0</v>
      </c>
      <c r="BJ34" s="5">
        <f>$BG$34*'Positionen Mindereinnahmen'!$F$14</f>
        <v>0</v>
      </c>
      <c r="BK34" s="5">
        <v>0</v>
      </c>
      <c r="BL34" s="5">
        <f>$BK$34*'Positionen Mindereinnahmen'!$D$15</f>
        <v>0</v>
      </c>
      <c r="BM34" s="5">
        <f>$BK$34*'Positionen Mindereinnahmen'!$E$15</f>
        <v>0</v>
      </c>
      <c r="BN34" s="5">
        <f>$BK$34*'Positionen Mindereinnahmen'!$F$15</f>
        <v>0</v>
      </c>
      <c r="BO34" s="5">
        <v>0</v>
      </c>
      <c r="BP34" s="5">
        <f>$BO$34*'Positionen Mindereinnahmen'!$D$16</f>
        <v>0</v>
      </c>
      <c r="BQ34" s="5">
        <f>$BO$34*'Positionen Mindereinnahmen'!$E$16</f>
        <v>0</v>
      </c>
      <c r="BR34" s="5">
        <f>$BO$34*'Positionen Mindereinnahmen'!$F$16</f>
        <v>0</v>
      </c>
      <c r="BS34" s="5">
        <v>0</v>
      </c>
      <c r="BT34" s="5">
        <f>$BS$34*'Positionen Mindereinnahmen'!$D$17</f>
        <v>0</v>
      </c>
      <c r="BU34" s="5">
        <f>$BS$34*'Positionen Mindereinnahmen'!$E$17</f>
        <v>0</v>
      </c>
      <c r="BV34" s="5">
        <f>$BS$34*'Positionen Mindereinnahmen'!$F$17</f>
        <v>0</v>
      </c>
      <c r="BW34" s="5">
        <v>0</v>
      </c>
      <c r="BX34" s="5">
        <f>$BW$34*'Positionen Mindereinnahmen'!$D$18</f>
        <v>0</v>
      </c>
      <c r="BY34" s="5">
        <f>$BW$34*'Positionen Mindereinnahmen'!$E$18</f>
        <v>0</v>
      </c>
      <c r="BZ34" s="5">
        <f>$BW$34*'Positionen Mindereinnahmen'!$F$18</f>
        <v>0</v>
      </c>
      <c r="CA34" s="5">
        <v>0</v>
      </c>
      <c r="CB34" s="5">
        <f>$CA$34*'Positionen Mindereinnahmen'!$D$19</f>
        <v>0</v>
      </c>
      <c r="CC34" s="5">
        <f>$CA$34*'Positionen Mindereinnahmen'!$E$19</f>
        <v>0</v>
      </c>
      <c r="CD34" s="5">
        <f>$CA$34*'Positionen Mindereinnahmen'!$F$19</f>
        <v>0</v>
      </c>
      <c r="CE34" s="5">
        <v>0</v>
      </c>
      <c r="CF34" s="5">
        <f>$CE$34*'Positionen Mindereinnahmen'!$D$20</f>
        <v>0</v>
      </c>
      <c r="CG34" s="5">
        <f>$CE$34*'Positionen Mindereinnahmen'!$E$20</f>
        <v>0</v>
      </c>
      <c r="CH34" s="5">
        <f>$CE$34*'Positionen Mindereinnahmen'!$F$20</f>
        <v>0</v>
      </c>
      <c r="CI34" s="5">
        <v>0</v>
      </c>
      <c r="CJ34" s="5">
        <f>$CI$34*'Positionen Mindereinnahmen'!$D$21</f>
        <v>0</v>
      </c>
      <c r="CK34" s="5">
        <f>$CI$34*'Positionen Mindereinnahmen'!$E$21</f>
        <v>0</v>
      </c>
      <c r="CL34" s="5">
        <f>$CI$34*'Positionen Mindereinnahmen'!$F$21</f>
        <v>0</v>
      </c>
      <c r="CM34" s="5">
        <v>0</v>
      </c>
      <c r="CN34" s="5">
        <f>$CM$34*'Positionen Mindereinnahmen'!$D$22</f>
        <v>0</v>
      </c>
      <c r="CO34" s="5">
        <f>$CM$34*'Positionen Mindereinnahmen'!$E$22</f>
        <v>0</v>
      </c>
      <c r="CP34" s="5">
        <f>$CM$34*'Positionen Mindereinnahmen'!$F$22</f>
        <v>0</v>
      </c>
      <c r="CQ34" s="5">
        <v>0</v>
      </c>
      <c r="CR34" s="5">
        <f>$CQ$34*'Positionen Mindereinnahmen'!$D$23</f>
        <v>0</v>
      </c>
      <c r="CS34" s="5">
        <f>$CQ$34*'Positionen Mindereinnahmen'!$E$23</f>
        <v>0</v>
      </c>
      <c r="CT34" s="5">
        <f>$CQ$34*'Positionen Mindereinnahmen'!$F$23</f>
        <v>0</v>
      </c>
      <c r="CU34" s="5">
        <v>0</v>
      </c>
      <c r="CV34" s="5">
        <f>$CU$34*'Positionen Mindereinnahmen'!$D$24</f>
        <v>0</v>
      </c>
      <c r="CW34" s="5">
        <f>$CU$34*'Positionen Mindereinnahmen'!$E$24</f>
        <v>0</v>
      </c>
      <c r="CX34" s="5">
        <f>$CU$34*'Positionen Mindereinnahmen'!$F$24</f>
        <v>0</v>
      </c>
      <c r="CY34" s="5">
        <v>7.6693782179432773E-3</v>
      </c>
      <c r="CZ34" s="5">
        <f>$CY$34*'Positionen Mindereinnahmen'!$D$25</f>
        <v>3.259485742625893E-3</v>
      </c>
      <c r="DA34" s="5">
        <f>$CY$34*'Positionen Mindereinnahmen'!$E$25</f>
        <v>3.259485742625893E-3</v>
      </c>
      <c r="DB34" s="5">
        <f>$CY$34*'Positionen Mindereinnahmen'!$F$25</f>
        <v>1.1504067326914915E-3</v>
      </c>
      <c r="DC34" s="5">
        <v>2.5564594059810926E-3</v>
      </c>
      <c r="DD34" s="5">
        <f>$DC$34*'Positionen Mindereinnahmen'!$D$26</f>
        <v>1.0864952475419644E-3</v>
      </c>
      <c r="DE34" s="5">
        <f>$DC$34*'Positionen Mindereinnahmen'!$E$26</f>
        <v>1.0864952475419644E-3</v>
      </c>
      <c r="DF34" s="5">
        <f>$DC$34*'Positionen Mindereinnahmen'!$F$26</f>
        <v>3.8346891089716389E-4</v>
      </c>
      <c r="DG34" s="5">
        <v>0</v>
      </c>
      <c r="DH34" s="5">
        <f>$DG$34*'Positionen Mindereinnahmen'!$D$27</f>
        <v>0</v>
      </c>
      <c r="DI34" s="5">
        <f>$DG$34*'Positionen Mindereinnahmen'!$E$27</f>
        <v>0</v>
      </c>
      <c r="DJ34" s="5">
        <f>$DG$34*'Positionen Mindereinnahmen'!$F$27</f>
        <v>0</v>
      </c>
      <c r="DK34" s="5">
        <v>0</v>
      </c>
      <c r="DL34" s="5">
        <f>$DK$34*'Positionen Mindereinnahmen'!$D$28</f>
        <v>0</v>
      </c>
      <c r="DM34" s="5">
        <f>$DK$34*'Positionen Mindereinnahmen'!$E$28</f>
        <v>0</v>
      </c>
      <c r="DN34" s="5">
        <f>$DK$34*'Positionen Mindereinnahmen'!$F$28</f>
        <v>0</v>
      </c>
      <c r="DO34" s="5">
        <v>0</v>
      </c>
      <c r="DP34" s="5">
        <f>$DO$34*'Positionen Mindereinnahmen'!$D$29</f>
        <v>0</v>
      </c>
      <c r="DQ34" s="5">
        <f>$DO$34*'Positionen Mindereinnahmen'!$E$29</f>
        <v>0</v>
      </c>
      <c r="DR34" s="5">
        <f>$DO$34*'Positionen Mindereinnahmen'!$F$29</f>
        <v>0</v>
      </c>
      <c r="DS34" s="5">
        <v>0</v>
      </c>
      <c r="DT34" s="5">
        <f>$DS$34*'Positionen Mindereinnahmen'!$D$30</f>
        <v>0</v>
      </c>
      <c r="DU34" s="5">
        <f>$DS$34*'Positionen Mindereinnahmen'!$E$30</f>
        <v>0</v>
      </c>
      <c r="DV34" s="5">
        <f>$DS$34*'Positionen Mindereinnahmen'!$F$30</f>
        <v>0</v>
      </c>
      <c r="DW34" s="5">
        <v>0</v>
      </c>
      <c r="DX34" s="5">
        <f>$DW$34*'Positionen Mindereinnahmen'!$D$31</f>
        <v>0</v>
      </c>
      <c r="DY34" s="5">
        <f>$DW$34*'Positionen Mindereinnahmen'!$E$31</f>
        <v>0</v>
      </c>
      <c r="DZ34" s="5">
        <f>$DW$34*'Positionen Mindereinnahmen'!$F$31</f>
        <v>0</v>
      </c>
      <c r="EA34" s="5">
        <v>0</v>
      </c>
      <c r="EB34" s="5">
        <f>$EA$34*'Positionen Mindereinnahmen'!$D$32</f>
        <v>0</v>
      </c>
      <c r="EC34" s="5">
        <f>$EA$34*'Positionen Mindereinnahmen'!$E$32</f>
        <v>0</v>
      </c>
      <c r="ED34" s="5">
        <f>$EA$34*'Positionen Mindereinnahmen'!$F$32</f>
        <v>0</v>
      </c>
    </row>
    <row r="35" spans="2:134" x14ac:dyDescent="0.4">
      <c r="B35" s="1">
        <v>1995</v>
      </c>
      <c r="C35" s="4">
        <f t="shared" si="1"/>
        <v>5.5976235153362017</v>
      </c>
      <c r="D35" s="4">
        <f t="shared" si="2"/>
        <v>2.7988117576681009</v>
      </c>
      <c r="E35" s="4">
        <f t="shared" si="3"/>
        <v>2.7988117576681009</v>
      </c>
      <c r="F35" s="17">
        <f t="shared" si="4"/>
        <v>6.5189714852517859E-3</v>
      </c>
      <c r="G35" s="17">
        <f t="shared" si="5"/>
        <v>3.259485742625893E-3</v>
      </c>
      <c r="H35" s="17">
        <f t="shared" si="5"/>
        <v>3.259485742625893E-3</v>
      </c>
      <c r="I35" s="17">
        <f t="shared" si="6"/>
        <v>0.15862830614112677</v>
      </c>
      <c r="J35" s="17">
        <f t="shared" si="7"/>
        <v>7.9314153070563387E-2</v>
      </c>
      <c r="K35" s="17">
        <f t="shared" si="7"/>
        <v>7.9314153070563387E-2</v>
      </c>
      <c r="L35" s="17">
        <f t="shared" si="8"/>
        <v>5.4324762377098228</v>
      </c>
      <c r="M35" s="17">
        <f t="shared" si="9"/>
        <v>2.7162381188549114</v>
      </c>
      <c r="N35" s="17">
        <f t="shared" si="10"/>
        <v>2.7162381188549114</v>
      </c>
      <c r="O35" s="5">
        <v>3.5790431683735295E-2</v>
      </c>
      <c r="P35" s="5">
        <f>O35*'Positionen Mindereinnahmen'!D3</f>
        <v>1.52109334655875E-2</v>
      </c>
      <c r="Q35" s="5">
        <f>O35*'Positionen Mindereinnahmen'!E3</f>
        <v>1.52109334655875E-2</v>
      </c>
      <c r="R35" s="5">
        <f>O35*'Positionen Mindereinnahmen'!F3</f>
        <v>5.3685647525602937E-3</v>
      </c>
      <c r="S35" s="5">
        <v>0.18662153663661973</v>
      </c>
      <c r="T35" s="5">
        <f>$S$35*'Positionen Mindereinnahmen'!$D$4</f>
        <v>7.9314153070563387E-2</v>
      </c>
      <c r="U35" s="5">
        <f>$S$35*'Positionen Mindereinnahmen'!$E$4</f>
        <v>7.9314153070563387E-2</v>
      </c>
      <c r="V35" s="5">
        <f>$S$35*'Positionen Mindereinnahmen'!$F$4</f>
        <v>2.799323049549296E-2</v>
      </c>
      <c r="W35" s="5">
        <v>0</v>
      </c>
      <c r="X35" s="5">
        <f>$W$35*'Positionen Mindereinnahmen'!$D$5</f>
        <v>0</v>
      </c>
      <c r="Y35" s="5">
        <f>$W$35*'Positionen Mindereinnahmen'!$E$5</f>
        <v>0</v>
      </c>
      <c r="Z35" s="5">
        <f>$W$35*'Positionen Mindereinnahmen'!$F$5</f>
        <v>0</v>
      </c>
      <c r="AA35" s="5">
        <v>0</v>
      </c>
      <c r="AB35" s="5">
        <f>$AA$35*'Positionen Mindereinnahmen'!$D$6</f>
        <v>0</v>
      </c>
      <c r="AC35" s="5">
        <f>$AA$35*'Positionen Mindereinnahmen'!$E$6</f>
        <v>0</v>
      </c>
      <c r="AD35" s="5">
        <f>$AA$35*'Positionen Mindereinnahmen'!$F$6</f>
        <v>0</v>
      </c>
      <c r="AE35" s="5">
        <v>1.1964230019991513</v>
      </c>
      <c r="AF35" s="5">
        <f>$AE$35*'Positionen Mindereinnahmen'!$D$7</f>
        <v>0.50847977584963933</v>
      </c>
      <c r="AG35" s="5">
        <f>$AE$35*'Positionen Mindereinnahmen'!$E$7</f>
        <v>0.50847977584963933</v>
      </c>
      <c r="AH35" s="5">
        <f>$AE$35*'Positionen Mindereinnahmen'!$F$7</f>
        <v>0.17946345029987268</v>
      </c>
      <c r="AI35" s="5">
        <v>0</v>
      </c>
      <c r="AJ35" s="5">
        <f>$AI$35*'Positionen Mindereinnahmen'!$D$8</f>
        <v>0</v>
      </c>
      <c r="AK35" s="5">
        <f>$AI$35*'Positionen Mindereinnahmen'!$E$8</f>
        <v>0</v>
      </c>
      <c r="AL35" s="5">
        <f>$AI$35*'Positionen Mindereinnahmen'!$F$8</f>
        <v>0</v>
      </c>
      <c r="AM35" s="5">
        <v>4.1414642376893696</v>
      </c>
      <c r="AN35" s="5">
        <f>$AM$35*'Positionen Mindereinnahmen'!$D$9</f>
        <v>1.7601223010179821</v>
      </c>
      <c r="AO35" s="5">
        <f>$AM$35*'Positionen Mindereinnahmen'!$E$9</f>
        <v>1.7601223010179821</v>
      </c>
      <c r="AP35" s="5">
        <f>$AM$35*'Positionen Mindereinnahmen'!$F$9</f>
        <v>0.62121963565340543</v>
      </c>
      <c r="AQ35" s="5">
        <v>7.6693782179432773E-3</v>
      </c>
      <c r="AR35" s="5">
        <f>$AQ$35*'Positionen Mindereinnahmen'!$D$10</f>
        <v>3.259485742625893E-3</v>
      </c>
      <c r="AS35" s="5">
        <f>$AQ$35*'Positionen Mindereinnahmen'!$E$10</f>
        <v>3.259485742625893E-3</v>
      </c>
      <c r="AT35" s="5">
        <f>$AQ$35*'Positionen Mindereinnahmen'!$F$10</f>
        <v>1.1504067326914915E-3</v>
      </c>
      <c r="AU35" s="5">
        <v>3.3233972277754202E-2</v>
      </c>
      <c r="AV35" s="5">
        <f>$AU$35*'Positionen Mindereinnahmen'!$D$11</f>
        <v>1.4124438218045536E-2</v>
      </c>
      <c r="AW35" s="5">
        <f>$AU$35*'Positionen Mindereinnahmen'!$E$11</f>
        <v>1.4124438218045536E-2</v>
      </c>
      <c r="AX35" s="5">
        <f>$AU$35*'Positionen Mindereinnahmen'!$F$11</f>
        <v>4.98509584166313E-3</v>
      </c>
      <c r="AY35" s="5">
        <v>2.5564594059810927E-2</v>
      </c>
      <c r="AZ35" s="5">
        <f>$AY$35*'Positionen Mindereinnahmen'!$D$12</f>
        <v>1.0864952475419644E-2</v>
      </c>
      <c r="BA35" s="5">
        <f>$AY$35*'Positionen Mindereinnahmen'!$E$12</f>
        <v>1.0864952475419644E-2</v>
      </c>
      <c r="BB35" s="5">
        <f>$AY$35*'Positionen Mindereinnahmen'!$F$12</f>
        <v>3.8346891089716386E-3</v>
      </c>
      <c r="BC35" s="5">
        <v>0.37579953267922056</v>
      </c>
      <c r="BD35" s="5">
        <f>$BC$35*'Positionen Mindereinnahmen'!$D$13</f>
        <v>0.15971480138866873</v>
      </c>
      <c r="BE35" s="5">
        <f>$BC$35*'Positionen Mindereinnahmen'!$E$13</f>
        <v>0.15971480138866873</v>
      </c>
      <c r="BF35" s="5">
        <f>$BC$35*'Positionen Mindereinnahmen'!$F$13</f>
        <v>5.6369929901883081E-2</v>
      </c>
      <c r="BG35" s="5">
        <v>7.6693782179432773E-3</v>
      </c>
      <c r="BH35" s="5">
        <f>$BG$35*'Positionen Mindereinnahmen'!$D$14</f>
        <v>3.259485742625893E-3</v>
      </c>
      <c r="BI35" s="5">
        <f>$BG$35*'Positionen Mindereinnahmen'!$E$14</f>
        <v>3.259485742625893E-3</v>
      </c>
      <c r="BJ35" s="5">
        <f>$BG$35*'Positionen Mindereinnahmen'!$F$14</f>
        <v>1.1504067326914915E-3</v>
      </c>
      <c r="BK35" s="5">
        <v>0</v>
      </c>
      <c r="BL35" s="5">
        <f>$BK$35*'Positionen Mindereinnahmen'!$D$15</f>
        <v>0</v>
      </c>
      <c r="BM35" s="5">
        <f>$BK$35*'Positionen Mindereinnahmen'!$E$15</f>
        <v>0</v>
      </c>
      <c r="BN35" s="5">
        <f>$BK$35*'Positionen Mindereinnahmen'!$F$15</f>
        <v>0</v>
      </c>
      <c r="BO35" s="5">
        <v>0</v>
      </c>
      <c r="BP35" s="5">
        <f>$BO$35*'Positionen Mindereinnahmen'!$D$16</f>
        <v>0</v>
      </c>
      <c r="BQ35" s="5">
        <f>$BO$35*'Positionen Mindereinnahmen'!$E$16</f>
        <v>0</v>
      </c>
      <c r="BR35" s="5">
        <f>$BO$35*'Positionen Mindereinnahmen'!$F$16</f>
        <v>0</v>
      </c>
      <c r="BS35" s="5">
        <v>0</v>
      </c>
      <c r="BT35" s="5">
        <f>$BS$35*'Positionen Mindereinnahmen'!$D$17</f>
        <v>0</v>
      </c>
      <c r="BU35" s="5">
        <f>$BS$35*'Positionen Mindereinnahmen'!$E$17</f>
        <v>0</v>
      </c>
      <c r="BV35" s="5">
        <f>$BS$35*'Positionen Mindereinnahmen'!$F$17</f>
        <v>0</v>
      </c>
      <c r="BW35" s="5">
        <v>0</v>
      </c>
      <c r="BX35" s="5">
        <f>$BW$35*'Positionen Mindereinnahmen'!$D$18</f>
        <v>0</v>
      </c>
      <c r="BY35" s="5">
        <f>$BW$35*'Positionen Mindereinnahmen'!$E$18</f>
        <v>0</v>
      </c>
      <c r="BZ35" s="5">
        <f>$BW$35*'Positionen Mindereinnahmen'!$F$18</f>
        <v>0</v>
      </c>
      <c r="CA35" s="5">
        <v>0</v>
      </c>
      <c r="CB35" s="5">
        <f>$CA$35*'Positionen Mindereinnahmen'!$D$19</f>
        <v>0</v>
      </c>
      <c r="CC35" s="5">
        <f>$CA$35*'Positionen Mindereinnahmen'!$E$19</f>
        <v>0</v>
      </c>
      <c r="CD35" s="5">
        <f>$CA$35*'Positionen Mindereinnahmen'!$F$19</f>
        <v>0</v>
      </c>
      <c r="CE35" s="5">
        <v>0</v>
      </c>
      <c r="CF35" s="5">
        <f>$CE$35*'Positionen Mindereinnahmen'!$D$20</f>
        <v>0</v>
      </c>
      <c r="CG35" s="5">
        <f>$CE$35*'Positionen Mindereinnahmen'!$E$20</f>
        <v>0</v>
      </c>
      <c r="CH35" s="5">
        <f>$CE$35*'Positionen Mindereinnahmen'!$F$20</f>
        <v>0</v>
      </c>
      <c r="CI35" s="5">
        <v>0</v>
      </c>
      <c r="CJ35" s="5">
        <f>$CI$35*'Positionen Mindereinnahmen'!$D$21</f>
        <v>0</v>
      </c>
      <c r="CK35" s="5">
        <f>$CI$35*'Positionen Mindereinnahmen'!$E$21</f>
        <v>0</v>
      </c>
      <c r="CL35" s="5">
        <f>$CI$35*'Positionen Mindereinnahmen'!$F$21</f>
        <v>0</v>
      </c>
      <c r="CM35" s="5">
        <v>0</v>
      </c>
      <c r="CN35" s="5">
        <f>$CM$35*'Positionen Mindereinnahmen'!$D$22</f>
        <v>0</v>
      </c>
      <c r="CO35" s="5">
        <f>$CM$35*'Positionen Mindereinnahmen'!$E$22</f>
        <v>0</v>
      </c>
      <c r="CP35" s="5">
        <f>$CM$35*'Positionen Mindereinnahmen'!$F$22</f>
        <v>0</v>
      </c>
      <c r="CQ35" s="5">
        <v>0</v>
      </c>
      <c r="CR35" s="5">
        <f>$CQ$35*'Positionen Mindereinnahmen'!$D$23</f>
        <v>0</v>
      </c>
      <c r="CS35" s="5">
        <f>$CQ$35*'Positionen Mindereinnahmen'!$E$23</f>
        <v>0</v>
      </c>
      <c r="CT35" s="5">
        <f>$CQ$35*'Positionen Mindereinnahmen'!$F$23</f>
        <v>0</v>
      </c>
      <c r="CU35" s="5">
        <v>0</v>
      </c>
      <c r="CV35" s="5">
        <f>$CU$35*'Positionen Mindereinnahmen'!$D$24</f>
        <v>0</v>
      </c>
      <c r="CW35" s="5">
        <f>$CU$35*'Positionen Mindereinnahmen'!$E$24</f>
        <v>0</v>
      </c>
      <c r="CX35" s="5">
        <f>$CU$35*'Positionen Mindereinnahmen'!$F$24</f>
        <v>0</v>
      </c>
      <c r="CY35" s="5">
        <v>7.6693782179432773E-3</v>
      </c>
      <c r="CZ35" s="5">
        <f>$CY$35*'Positionen Mindereinnahmen'!$D$25</f>
        <v>3.259485742625893E-3</v>
      </c>
      <c r="DA35" s="5">
        <f>$CY$35*'Positionen Mindereinnahmen'!$E$25</f>
        <v>3.259485742625893E-3</v>
      </c>
      <c r="DB35" s="5">
        <f>$CY$35*'Positionen Mindereinnahmen'!$F$25</f>
        <v>1.1504067326914915E-3</v>
      </c>
      <c r="DC35" s="5">
        <v>0</v>
      </c>
      <c r="DD35" s="5">
        <f>$DC$35*'Positionen Mindereinnahmen'!$D$26</f>
        <v>0</v>
      </c>
      <c r="DE35" s="5">
        <f>$DC$35*'Positionen Mindereinnahmen'!$E$26</f>
        <v>0</v>
      </c>
      <c r="DF35" s="5">
        <f>$DC$35*'Positionen Mindereinnahmen'!$F$26</f>
        <v>0</v>
      </c>
      <c r="DG35" s="5">
        <v>0.3809124514911828</v>
      </c>
      <c r="DH35" s="5">
        <f>$DG$35*'Positionen Mindereinnahmen'!$D$27</f>
        <v>0.16188779188375269</v>
      </c>
      <c r="DI35" s="5">
        <f>$DG$35*'Positionen Mindereinnahmen'!$E$27</f>
        <v>0.16188779188375269</v>
      </c>
      <c r="DJ35" s="5">
        <f>$DG$35*'Positionen Mindereinnahmen'!$F$27</f>
        <v>5.7136867723677418E-2</v>
      </c>
      <c r="DK35" s="5">
        <v>0.12526651089307353</v>
      </c>
      <c r="DL35" s="5">
        <f>$DK$35*'Positionen Mindereinnahmen'!$D$28</f>
        <v>5.3238267129556247E-2</v>
      </c>
      <c r="DM35" s="5">
        <f>$DK$35*'Positionen Mindereinnahmen'!$E$28</f>
        <v>5.3238267129556247E-2</v>
      </c>
      <c r="DN35" s="5">
        <f>$DK$35*'Positionen Mindereinnahmen'!$F$28</f>
        <v>1.8789976633961029E-2</v>
      </c>
      <c r="DO35" s="5">
        <v>6.1355025743546218E-2</v>
      </c>
      <c r="DP35" s="5">
        <f>$DO$35*'Positionen Mindereinnahmen'!$D$29</f>
        <v>2.6075885941007144E-2</v>
      </c>
      <c r="DQ35" s="5">
        <f>$DO$35*'Positionen Mindereinnahmen'!$E$29</f>
        <v>2.6075885941007144E-2</v>
      </c>
      <c r="DR35" s="5">
        <f>$DO$35*'Positionen Mindereinnahmen'!$F$29</f>
        <v>9.2032538615319324E-3</v>
      </c>
      <c r="DS35" s="5">
        <v>0</v>
      </c>
      <c r="DT35" s="5">
        <f>$DS$35*'Positionen Mindereinnahmen'!$D$30</f>
        <v>0</v>
      </c>
      <c r="DU35" s="5">
        <f>$DS$35*'Positionen Mindereinnahmen'!$E$30</f>
        <v>0</v>
      </c>
      <c r="DV35" s="5">
        <f>$DS$35*'Positionen Mindereinnahmen'!$F$30</f>
        <v>0</v>
      </c>
      <c r="DW35" s="5">
        <v>0</v>
      </c>
      <c r="DX35" s="5">
        <f>$DW$35*'Positionen Mindereinnahmen'!$D$31</f>
        <v>0</v>
      </c>
      <c r="DY35" s="5">
        <f>$DW$35*'Positionen Mindereinnahmen'!$E$31</f>
        <v>0</v>
      </c>
      <c r="DZ35" s="5">
        <f>$DW$35*'Positionen Mindereinnahmen'!$F$31</f>
        <v>0</v>
      </c>
      <c r="EA35" s="5">
        <v>0</v>
      </c>
      <c r="EB35" s="5">
        <f>$EA$35*'Positionen Mindereinnahmen'!$D$32</f>
        <v>0</v>
      </c>
      <c r="EC35" s="5">
        <f>$EA$35*'Positionen Mindereinnahmen'!$E$32</f>
        <v>0</v>
      </c>
      <c r="ED35" s="5">
        <f>$EA$35*'Positionen Mindereinnahmen'!$F$32</f>
        <v>0</v>
      </c>
    </row>
    <row r="36" spans="2:134" x14ac:dyDescent="0.4">
      <c r="B36" s="1">
        <v>1996</v>
      </c>
      <c r="C36" s="4">
        <f t="shared" si="1"/>
        <v>6.3998916061211872</v>
      </c>
      <c r="D36" s="4">
        <f t="shared" si="2"/>
        <v>3.1999458030605936</v>
      </c>
      <c r="E36" s="4">
        <f t="shared" si="3"/>
        <v>3.1999458030605936</v>
      </c>
      <c r="F36" s="17">
        <f t="shared" si="4"/>
        <v>6.5189714852517859E-3</v>
      </c>
      <c r="G36" s="17">
        <f t="shared" si="5"/>
        <v>3.259485742625893E-3</v>
      </c>
      <c r="H36" s="17">
        <f t="shared" si="5"/>
        <v>3.259485742625893E-3</v>
      </c>
      <c r="I36" s="17">
        <f t="shared" si="6"/>
        <v>0.15210933465587498</v>
      </c>
      <c r="J36" s="17">
        <f t="shared" si="7"/>
        <v>7.6054667327937489E-2</v>
      </c>
      <c r="K36" s="17">
        <f t="shared" si="7"/>
        <v>7.6054667327937489E-2</v>
      </c>
      <c r="L36" s="17">
        <f t="shared" si="8"/>
        <v>6.2412632999800604</v>
      </c>
      <c r="M36" s="17">
        <f t="shared" si="9"/>
        <v>3.1206316499900302</v>
      </c>
      <c r="N36" s="17">
        <f t="shared" si="10"/>
        <v>3.1206316499900302</v>
      </c>
      <c r="O36" s="5">
        <v>4.0903350495697481E-2</v>
      </c>
      <c r="P36" s="5">
        <f>O36*'Positionen Mindereinnahmen'!D3</f>
        <v>1.738392396067143E-2</v>
      </c>
      <c r="Q36" s="5">
        <f>O36*'Positionen Mindereinnahmen'!E3</f>
        <v>1.738392396067143E-2</v>
      </c>
      <c r="R36" s="5">
        <f>O36*'Positionen Mindereinnahmen'!F3</f>
        <v>6.1355025743546222E-3</v>
      </c>
      <c r="S36" s="5">
        <v>0.17895215841867645</v>
      </c>
      <c r="T36" s="5">
        <f>$S$36*'Positionen Mindereinnahmen'!$D$4</f>
        <v>7.6054667327937489E-2</v>
      </c>
      <c r="U36" s="5">
        <f>$S$36*'Positionen Mindereinnahmen'!$E$4</f>
        <v>7.6054667327937489E-2</v>
      </c>
      <c r="V36" s="5">
        <f>$S$36*'Positionen Mindereinnahmen'!$F$4</f>
        <v>2.6842823762801466E-2</v>
      </c>
      <c r="W36" s="5">
        <v>0</v>
      </c>
      <c r="X36" s="5">
        <f>$W$36*'Positionen Mindereinnahmen'!$D$5</f>
        <v>0</v>
      </c>
      <c r="Y36" s="5">
        <f>$W$36*'Positionen Mindereinnahmen'!$E$5</f>
        <v>0</v>
      </c>
      <c r="Z36" s="5">
        <f>$W$36*'Positionen Mindereinnahmen'!$F$5</f>
        <v>0</v>
      </c>
      <c r="AA36" s="5">
        <v>0</v>
      </c>
      <c r="AB36" s="5">
        <f>$AA$36*'Positionen Mindereinnahmen'!$D$6</f>
        <v>0</v>
      </c>
      <c r="AC36" s="5">
        <f>$AA$36*'Positionen Mindereinnahmen'!$E$6</f>
        <v>0</v>
      </c>
      <c r="AD36" s="5">
        <f>$AA$36*'Positionen Mindereinnahmen'!$F$6</f>
        <v>0</v>
      </c>
      <c r="AE36" s="5">
        <v>1.1810842455632649</v>
      </c>
      <c r="AF36" s="5">
        <f>$AE$36*'Positionen Mindereinnahmen'!$D$7</f>
        <v>0.5019608043643875</v>
      </c>
      <c r="AG36" s="5">
        <f>$AE$36*'Positionen Mindereinnahmen'!$E$7</f>
        <v>0.5019608043643875</v>
      </c>
      <c r="AH36" s="5">
        <f>$AE$36*'Positionen Mindereinnahmen'!$F$7</f>
        <v>0.17716263683448971</v>
      </c>
      <c r="AI36" s="5">
        <v>0</v>
      </c>
      <c r="AJ36" s="5">
        <f>$AI$36*'Positionen Mindereinnahmen'!$D$8</f>
        <v>0</v>
      </c>
      <c r="AK36" s="5">
        <f>$AI$36*'Positionen Mindereinnahmen'!$E$8</f>
        <v>0</v>
      </c>
      <c r="AL36" s="5">
        <f>$AI$36*'Positionen Mindereinnahmen'!$F$8</f>
        <v>0</v>
      </c>
      <c r="AM36" s="5">
        <v>4.4482393664071003</v>
      </c>
      <c r="AN36" s="5">
        <f>$AM$36*'Positionen Mindereinnahmen'!$D$9</f>
        <v>1.8905017307230176</v>
      </c>
      <c r="AO36" s="5">
        <f>$AM$36*'Positionen Mindereinnahmen'!$E$9</f>
        <v>1.8905017307230176</v>
      </c>
      <c r="AP36" s="5">
        <f>$AM$36*'Positionen Mindereinnahmen'!$F$9</f>
        <v>0.667235904961065</v>
      </c>
      <c r="AQ36" s="5">
        <v>7.6693782179432773E-3</v>
      </c>
      <c r="AR36" s="5">
        <f>$AQ$36*'Positionen Mindereinnahmen'!$D$10</f>
        <v>3.259485742625893E-3</v>
      </c>
      <c r="AS36" s="5">
        <f>$AQ$36*'Positionen Mindereinnahmen'!$E$10</f>
        <v>3.259485742625893E-3</v>
      </c>
      <c r="AT36" s="5">
        <f>$AQ$36*'Positionen Mindereinnahmen'!$F$10</f>
        <v>1.1504067326914915E-3</v>
      </c>
      <c r="AU36" s="5">
        <v>3.3233972277754202E-2</v>
      </c>
      <c r="AV36" s="5">
        <f>$AU$36*'Positionen Mindereinnahmen'!$D$11</f>
        <v>1.4124438218045536E-2</v>
      </c>
      <c r="AW36" s="5">
        <f>$AU$36*'Positionen Mindereinnahmen'!$E$11</f>
        <v>1.4124438218045536E-2</v>
      </c>
      <c r="AX36" s="5">
        <f>$AU$36*'Positionen Mindereinnahmen'!$F$11</f>
        <v>4.98509584166313E-3</v>
      </c>
      <c r="AY36" s="5">
        <v>2.8121053465792016E-2</v>
      </c>
      <c r="AZ36" s="5">
        <f>$AY$36*'Positionen Mindereinnahmen'!$D$12</f>
        <v>1.1951447722961606E-2</v>
      </c>
      <c r="BA36" s="5">
        <f>$AY$36*'Positionen Mindereinnahmen'!$E$12</f>
        <v>1.1951447722961606E-2</v>
      </c>
      <c r="BB36" s="5">
        <f>$AY$36*'Positionen Mindereinnahmen'!$F$12</f>
        <v>4.2181580198688024E-3</v>
      </c>
      <c r="BC36" s="5">
        <v>0.26842823762801471</v>
      </c>
      <c r="BD36" s="5">
        <f>$BC$36*'Positionen Mindereinnahmen'!$D$13</f>
        <v>0.11408200099190625</v>
      </c>
      <c r="BE36" s="5">
        <f>$BC$36*'Positionen Mindereinnahmen'!$E$13</f>
        <v>0.11408200099190625</v>
      </c>
      <c r="BF36" s="5">
        <f>$BC$36*'Positionen Mindereinnahmen'!$F$13</f>
        <v>4.0264235644202208E-2</v>
      </c>
      <c r="BG36" s="5">
        <v>1.022583762392437E-2</v>
      </c>
      <c r="BH36" s="5">
        <f>$BG$36*'Positionen Mindereinnahmen'!$D$14</f>
        <v>4.3459809901678576E-3</v>
      </c>
      <c r="BI36" s="5">
        <f>$BG$36*'Positionen Mindereinnahmen'!$E$14</f>
        <v>4.3459809901678576E-3</v>
      </c>
      <c r="BJ36" s="5">
        <f>$BG$36*'Positionen Mindereinnahmen'!$F$14</f>
        <v>1.5338756435886555E-3</v>
      </c>
      <c r="BK36" s="5">
        <v>0.17895215841867645</v>
      </c>
      <c r="BL36" s="5">
        <f>$BK$36*'Positionen Mindereinnahmen'!$D$15</f>
        <v>7.6054667327937489E-2</v>
      </c>
      <c r="BM36" s="5">
        <f>$BK$36*'Positionen Mindereinnahmen'!$E$15</f>
        <v>7.6054667327937489E-2</v>
      </c>
      <c r="BN36" s="5">
        <f>$BK$36*'Positionen Mindereinnahmen'!$F$15</f>
        <v>2.6842823762801466E-2</v>
      </c>
      <c r="BO36" s="5">
        <v>0.17639569901269536</v>
      </c>
      <c r="BP36" s="5">
        <f>$BO$36*'Positionen Mindereinnahmen'!$D$16</f>
        <v>7.4968172080395523E-2</v>
      </c>
      <c r="BQ36" s="5">
        <f>$BO$36*'Positionen Mindereinnahmen'!$E$16</f>
        <v>7.4968172080395523E-2</v>
      </c>
      <c r="BR36" s="5">
        <f>$BO$36*'Positionen Mindereinnahmen'!$F$16</f>
        <v>2.6459354851904305E-2</v>
      </c>
      <c r="BS36" s="5">
        <v>9.9701916833262613E-2</v>
      </c>
      <c r="BT36" s="5">
        <f>$BS$36*'Positionen Mindereinnahmen'!$D$17</f>
        <v>4.2373314654136608E-2</v>
      </c>
      <c r="BU36" s="5">
        <f>$BS$36*'Positionen Mindereinnahmen'!$E$17</f>
        <v>4.2373314654136608E-2</v>
      </c>
      <c r="BV36" s="5">
        <f>$BS$36*'Positionen Mindereinnahmen'!$F$17</f>
        <v>1.4955287524989392E-2</v>
      </c>
      <c r="BW36" s="5">
        <v>0</v>
      </c>
      <c r="BX36" s="5">
        <f>$BW$36*'Positionen Mindereinnahmen'!$D$18</f>
        <v>0</v>
      </c>
      <c r="BY36" s="5">
        <f>$BW$36*'Positionen Mindereinnahmen'!$E$18</f>
        <v>0</v>
      </c>
      <c r="BZ36" s="5">
        <f>$BW$36*'Positionen Mindereinnahmen'!$F$18</f>
        <v>0</v>
      </c>
      <c r="CA36" s="5">
        <v>0</v>
      </c>
      <c r="CB36" s="5">
        <f>$CA$36*'Positionen Mindereinnahmen'!$D$19</f>
        <v>0</v>
      </c>
      <c r="CC36" s="5">
        <f>$CA$36*'Positionen Mindereinnahmen'!$E$19</f>
        <v>0</v>
      </c>
      <c r="CD36" s="5">
        <f>$CA$36*'Positionen Mindereinnahmen'!$F$19</f>
        <v>0</v>
      </c>
      <c r="CE36" s="5">
        <v>0</v>
      </c>
      <c r="CF36" s="5">
        <f>$CE$36*'Positionen Mindereinnahmen'!$D$20</f>
        <v>0</v>
      </c>
      <c r="CG36" s="5">
        <f>$CE$36*'Positionen Mindereinnahmen'!$E$20</f>
        <v>0</v>
      </c>
      <c r="CH36" s="5">
        <f>$CE$36*'Positionen Mindereinnahmen'!$F$20</f>
        <v>0</v>
      </c>
      <c r="CI36" s="5">
        <v>0</v>
      </c>
      <c r="CJ36" s="5">
        <f>$CI$36*'Positionen Mindereinnahmen'!$D$21</f>
        <v>0</v>
      </c>
      <c r="CK36" s="5">
        <f>$CI$36*'Positionen Mindereinnahmen'!$E$21</f>
        <v>0</v>
      </c>
      <c r="CL36" s="5">
        <f>$CI$36*'Positionen Mindereinnahmen'!$F$21</f>
        <v>0</v>
      </c>
      <c r="CM36" s="5">
        <v>0</v>
      </c>
      <c r="CN36" s="5">
        <f>$CM$36*'Positionen Mindereinnahmen'!$D$22</f>
        <v>0</v>
      </c>
      <c r="CO36" s="5">
        <f>$CM$36*'Positionen Mindereinnahmen'!$E$22</f>
        <v>0</v>
      </c>
      <c r="CP36" s="5">
        <f>$CM$36*'Positionen Mindereinnahmen'!$F$22</f>
        <v>0</v>
      </c>
      <c r="CQ36" s="5">
        <v>0</v>
      </c>
      <c r="CR36" s="5">
        <f>$CQ$36*'Positionen Mindereinnahmen'!$D$23</f>
        <v>0</v>
      </c>
      <c r="CS36" s="5">
        <f>$CQ$36*'Positionen Mindereinnahmen'!$E$23</f>
        <v>0</v>
      </c>
      <c r="CT36" s="5">
        <f>$CQ$36*'Positionen Mindereinnahmen'!$F$23</f>
        <v>0</v>
      </c>
      <c r="CU36" s="5">
        <v>0</v>
      </c>
      <c r="CV36" s="5">
        <f>$CU$36*'Positionen Mindereinnahmen'!$D$24</f>
        <v>0</v>
      </c>
      <c r="CW36" s="5">
        <f>$CU$36*'Positionen Mindereinnahmen'!$E$24</f>
        <v>0</v>
      </c>
      <c r="CX36" s="5">
        <f>$CU$36*'Positionen Mindereinnahmen'!$F$24</f>
        <v>0</v>
      </c>
      <c r="CY36" s="5">
        <v>5.6242106931584032E-3</v>
      </c>
      <c r="CZ36" s="5">
        <f>$CY$36*'Positionen Mindereinnahmen'!$D$25</f>
        <v>2.3902895445923212E-3</v>
      </c>
      <c r="DA36" s="5">
        <f>$CY$36*'Positionen Mindereinnahmen'!$E$25</f>
        <v>2.3902895445923212E-3</v>
      </c>
      <c r="DB36" s="5">
        <f>$CY$36*'Positionen Mindereinnahmen'!$F$25</f>
        <v>8.436316039737605E-4</v>
      </c>
      <c r="DC36" s="5">
        <v>0</v>
      </c>
      <c r="DD36" s="5">
        <f>$DC$36*'Positionen Mindereinnahmen'!$D$26</f>
        <v>0</v>
      </c>
      <c r="DE36" s="5">
        <f>$DC$36*'Positionen Mindereinnahmen'!$E$26</f>
        <v>0</v>
      </c>
      <c r="DF36" s="5">
        <f>$DC$36*'Positionen Mindereinnahmen'!$F$26</f>
        <v>0</v>
      </c>
      <c r="DG36" s="5">
        <v>0.44993685545267226</v>
      </c>
      <c r="DH36" s="5">
        <f>$DG$36*'Positionen Mindereinnahmen'!$D$27</f>
        <v>0.1912231635673857</v>
      </c>
      <c r="DI36" s="5">
        <f>$DG$36*'Positionen Mindereinnahmen'!$E$27</f>
        <v>0.1912231635673857</v>
      </c>
      <c r="DJ36" s="5">
        <f>$DG$36*'Positionen Mindereinnahmen'!$F$27</f>
        <v>6.7490528317900839E-2</v>
      </c>
      <c r="DK36" s="5">
        <v>0.15850048317082774</v>
      </c>
      <c r="DL36" s="5">
        <f>$DK$36*'Positionen Mindereinnahmen'!$D$28</f>
        <v>6.736270534760179E-2</v>
      </c>
      <c r="DM36" s="5">
        <f>$DK$36*'Positionen Mindereinnahmen'!$E$28</f>
        <v>6.736270534760179E-2</v>
      </c>
      <c r="DN36" s="5">
        <f>$DK$36*'Positionen Mindereinnahmen'!$F$28</f>
        <v>2.3775072475624159E-2</v>
      </c>
      <c r="DO36" s="5">
        <v>8.4363160397376055E-2</v>
      </c>
      <c r="DP36" s="5">
        <f>$DO$36*'Positionen Mindereinnahmen'!$D$29</f>
        <v>3.585434316888482E-2</v>
      </c>
      <c r="DQ36" s="5">
        <f>$DO$36*'Positionen Mindereinnahmen'!$E$29</f>
        <v>3.585434316888482E-2</v>
      </c>
      <c r="DR36" s="5">
        <f>$DO$36*'Positionen Mindereinnahmen'!$F$29</f>
        <v>1.2654474059606407E-2</v>
      </c>
      <c r="DS36" s="5">
        <v>0</v>
      </c>
      <c r="DT36" s="5">
        <f>$DS$36*'Positionen Mindereinnahmen'!$D$30</f>
        <v>0</v>
      </c>
      <c r="DU36" s="5">
        <f>$DS$36*'Positionen Mindereinnahmen'!$E$30</f>
        <v>0</v>
      </c>
      <c r="DV36" s="5">
        <f>$DS$36*'Positionen Mindereinnahmen'!$F$30</f>
        <v>0</v>
      </c>
      <c r="DW36" s="5">
        <v>0</v>
      </c>
      <c r="DX36" s="5">
        <f>$DW$36*'Positionen Mindereinnahmen'!$D$31</f>
        <v>0</v>
      </c>
      <c r="DY36" s="5">
        <f>$DW$36*'Positionen Mindereinnahmen'!$E$31</f>
        <v>0</v>
      </c>
      <c r="DZ36" s="5">
        <f>$DW$36*'Positionen Mindereinnahmen'!$F$31</f>
        <v>0</v>
      </c>
      <c r="EA36" s="5">
        <v>0</v>
      </c>
      <c r="EB36" s="5">
        <f>$EA$36*'Positionen Mindereinnahmen'!$D$32</f>
        <v>0</v>
      </c>
      <c r="EC36" s="5">
        <f>$EA$36*'Positionen Mindereinnahmen'!$E$32</f>
        <v>0</v>
      </c>
      <c r="ED36" s="5">
        <f>$EA$36*'Positionen Mindereinnahmen'!$F$32</f>
        <v>0</v>
      </c>
    </row>
    <row r="37" spans="2:134" x14ac:dyDescent="0.4">
      <c r="B37" s="1">
        <v>1997</v>
      </c>
      <c r="C37" s="4">
        <f t="shared" si="1"/>
        <v>9.0691931302822848</v>
      </c>
      <c r="D37" s="4">
        <f t="shared" si="2"/>
        <v>4.5345965651411424</v>
      </c>
      <c r="E37" s="4">
        <f t="shared" si="3"/>
        <v>4.5345965651411424</v>
      </c>
      <c r="F37" s="17">
        <f t="shared" si="4"/>
        <v>6.5189714852517859E-3</v>
      </c>
      <c r="G37" s="17">
        <f t="shared" si="5"/>
        <v>3.259485742625893E-3</v>
      </c>
      <c r="H37" s="17">
        <f t="shared" si="5"/>
        <v>3.259485742625893E-3</v>
      </c>
      <c r="I37" s="17">
        <f t="shared" si="6"/>
        <v>0.13472541069520358</v>
      </c>
      <c r="J37" s="17">
        <f t="shared" si="7"/>
        <v>6.736270534760179E-2</v>
      </c>
      <c r="K37" s="17">
        <f t="shared" si="7"/>
        <v>6.736270534760179E-2</v>
      </c>
      <c r="L37" s="17">
        <f t="shared" si="8"/>
        <v>8.92794874810183</v>
      </c>
      <c r="M37" s="17">
        <f t="shared" si="9"/>
        <v>4.463974374050915</v>
      </c>
      <c r="N37" s="17">
        <f t="shared" si="10"/>
        <v>4.463974374050915</v>
      </c>
      <c r="O37" s="5">
        <v>4.601626930765966E-2</v>
      </c>
      <c r="P37" s="5">
        <f>O37*'Positionen Mindereinnahmen'!D3</f>
        <v>1.9556914455755355E-2</v>
      </c>
      <c r="Q37" s="5">
        <f>O37*'Positionen Mindereinnahmen'!E3</f>
        <v>1.9556914455755355E-2</v>
      </c>
      <c r="R37" s="5">
        <f>O37*'Positionen Mindereinnahmen'!F3</f>
        <v>6.9024403961489489E-3</v>
      </c>
      <c r="S37" s="5">
        <v>0.15850048317082774</v>
      </c>
      <c r="T37" s="5">
        <f>$S$37*'Positionen Mindereinnahmen'!$D$4</f>
        <v>6.736270534760179E-2</v>
      </c>
      <c r="U37" s="5">
        <f>$S$37*'Positionen Mindereinnahmen'!$E$4</f>
        <v>6.736270534760179E-2</v>
      </c>
      <c r="V37" s="5">
        <f>$S$37*'Positionen Mindereinnahmen'!$F$4</f>
        <v>2.3775072475624159E-2</v>
      </c>
      <c r="W37" s="5">
        <v>0</v>
      </c>
      <c r="X37" s="5">
        <f>$W$37*'Positionen Mindereinnahmen'!$D$5</f>
        <v>0</v>
      </c>
      <c r="Y37" s="5">
        <f>$W$37*'Positionen Mindereinnahmen'!$E$5</f>
        <v>0</v>
      </c>
      <c r="Z37" s="5">
        <f>$W$37*'Positionen Mindereinnahmen'!$F$5</f>
        <v>0</v>
      </c>
      <c r="AA37" s="5">
        <v>0</v>
      </c>
      <c r="AB37" s="5">
        <f>$AA$37*'Positionen Mindereinnahmen'!$D$6</f>
        <v>0</v>
      </c>
      <c r="AC37" s="5">
        <f>$AA$37*'Positionen Mindereinnahmen'!$E$6</f>
        <v>0</v>
      </c>
      <c r="AD37" s="5">
        <f>$AA$37*'Positionen Mindereinnahmen'!$F$6</f>
        <v>0</v>
      </c>
      <c r="AE37" s="5">
        <v>1.0941646257599076</v>
      </c>
      <c r="AF37" s="5">
        <f>$AE$37*'Positionen Mindereinnahmen'!$D$7</f>
        <v>0.46501996594796069</v>
      </c>
      <c r="AG37" s="5">
        <f>$AE$37*'Positionen Mindereinnahmen'!$E$7</f>
        <v>0.46501996594796069</v>
      </c>
      <c r="AH37" s="5">
        <f>$AE$37*'Positionen Mindereinnahmen'!$F$7</f>
        <v>0.16412469386398612</v>
      </c>
      <c r="AI37" s="5">
        <v>0</v>
      </c>
      <c r="AJ37" s="5">
        <f>$AI$37*'Positionen Mindereinnahmen'!$D$8</f>
        <v>0</v>
      </c>
      <c r="AK37" s="5">
        <f>$AI$37*'Positionen Mindereinnahmen'!$E$8</f>
        <v>0</v>
      </c>
      <c r="AL37" s="5">
        <f>$AI$37*'Positionen Mindereinnahmen'!$F$8</f>
        <v>0</v>
      </c>
      <c r="AM37" s="5">
        <v>3.9625120792706934</v>
      </c>
      <c r="AN37" s="5">
        <f>$AM$37*'Positionen Mindereinnahmen'!$D$9</f>
        <v>1.6840676336900446</v>
      </c>
      <c r="AO37" s="5">
        <f>$AM$37*'Positionen Mindereinnahmen'!$E$9</f>
        <v>1.6840676336900446</v>
      </c>
      <c r="AP37" s="5">
        <f>$AM$37*'Positionen Mindereinnahmen'!$F$9</f>
        <v>0.59437681189060398</v>
      </c>
      <c r="AQ37" s="5">
        <v>7.6693782179432773E-3</v>
      </c>
      <c r="AR37" s="5">
        <f>$AQ$37*'Positionen Mindereinnahmen'!$D$10</f>
        <v>3.259485742625893E-3</v>
      </c>
      <c r="AS37" s="5">
        <f>$AQ$37*'Positionen Mindereinnahmen'!$E$10</f>
        <v>3.259485742625893E-3</v>
      </c>
      <c r="AT37" s="5">
        <f>$AQ$37*'Positionen Mindereinnahmen'!$F$10</f>
        <v>1.1504067326914915E-3</v>
      </c>
      <c r="AU37" s="5">
        <v>2.5564594059810927E-2</v>
      </c>
      <c r="AV37" s="5">
        <f>$AU$37*'Positionen Mindereinnahmen'!$D$11</f>
        <v>1.0864952475419644E-2</v>
      </c>
      <c r="AW37" s="5">
        <f>$AU$37*'Positionen Mindereinnahmen'!$E$11</f>
        <v>1.0864952475419644E-2</v>
      </c>
      <c r="AX37" s="5">
        <f>$AU$37*'Positionen Mindereinnahmen'!$F$11</f>
        <v>3.8346891089716386E-3</v>
      </c>
      <c r="AY37" s="5">
        <v>2.8121053465792016E-2</v>
      </c>
      <c r="AZ37" s="5">
        <f>$AY$37*'Positionen Mindereinnahmen'!$D$12</f>
        <v>1.1951447722961606E-2</v>
      </c>
      <c r="BA37" s="5">
        <f>$AY$37*'Positionen Mindereinnahmen'!$E$12</f>
        <v>1.1951447722961606E-2</v>
      </c>
      <c r="BB37" s="5">
        <f>$AY$37*'Positionen Mindereinnahmen'!$F$12</f>
        <v>4.2181580198688024E-3</v>
      </c>
      <c r="BC37" s="5">
        <v>5.8798566337565132E-2</v>
      </c>
      <c r="BD37" s="5">
        <f>$BC$37*'Positionen Mindereinnahmen'!$D$13</f>
        <v>2.4989390693465181E-2</v>
      </c>
      <c r="BE37" s="5">
        <f>$BC$37*'Positionen Mindereinnahmen'!$E$13</f>
        <v>2.4989390693465181E-2</v>
      </c>
      <c r="BF37" s="5">
        <f>$BC$37*'Positionen Mindereinnahmen'!$F$13</f>
        <v>8.8197849506347695E-3</v>
      </c>
      <c r="BG37" s="5">
        <v>1.2782297029905463E-2</v>
      </c>
      <c r="BH37" s="5">
        <f>$BG$37*'Positionen Mindereinnahmen'!$D$14</f>
        <v>5.4324762377098218E-3</v>
      </c>
      <c r="BI37" s="5">
        <f>$BG$37*'Positionen Mindereinnahmen'!$E$14</f>
        <v>5.4324762377098218E-3</v>
      </c>
      <c r="BJ37" s="5">
        <f>$BG$37*'Positionen Mindereinnahmen'!$F$14</f>
        <v>1.9173445544858193E-3</v>
      </c>
      <c r="BK37" s="5">
        <v>1.1759713267513026</v>
      </c>
      <c r="BL37" s="5">
        <f>$BK$37*'Positionen Mindereinnahmen'!$D$15</f>
        <v>0.4997878138693036</v>
      </c>
      <c r="BM37" s="5">
        <f>$BK$37*'Positionen Mindereinnahmen'!$E$15</f>
        <v>0.4997878138693036</v>
      </c>
      <c r="BN37" s="5">
        <f>$BK$37*'Positionen Mindereinnahmen'!$F$15</f>
        <v>0.17639569901269539</v>
      </c>
      <c r="BO37" s="5">
        <v>1.2138069259598228</v>
      </c>
      <c r="BP37" s="5">
        <f>$BO$37*'Positionen Mindereinnahmen'!$D$16</f>
        <v>0.51586794353292464</v>
      </c>
      <c r="BQ37" s="5">
        <f>$BO$37*'Positionen Mindereinnahmen'!$E$16</f>
        <v>0.51586794353292464</v>
      </c>
      <c r="BR37" s="5">
        <f>$BO$37*'Positionen Mindereinnahmen'!$F$16</f>
        <v>0.18207103889397341</v>
      </c>
      <c r="BS37" s="5">
        <v>0.57213561505856847</v>
      </c>
      <c r="BT37" s="5">
        <f>$BS$37*'Positionen Mindereinnahmen'!$D$17</f>
        <v>0.2431576363998916</v>
      </c>
      <c r="BU37" s="5">
        <f>$BS$37*'Positionen Mindereinnahmen'!$E$17</f>
        <v>0.2431576363998916</v>
      </c>
      <c r="BV37" s="5">
        <f>$BS$37*'Positionen Mindereinnahmen'!$F$17</f>
        <v>8.5820342258785265E-2</v>
      </c>
      <c r="BW37" s="5">
        <v>3.0677512871773109E-2</v>
      </c>
      <c r="BX37" s="5">
        <f>$BW$37*'Positionen Mindereinnahmen'!$D$18</f>
        <v>1.3037942970503572E-2</v>
      </c>
      <c r="BY37" s="5">
        <f>$BW$37*'Positionen Mindereinnahmen'!$E$18</f>
        <v>1.3037942970503572E-2</v>
      </c>
      <c r="BZ37" s="5">
        <f>$BW$37*'Positionen Mindereinnahmen'!$F$18</f>
        <v>4.6016269307659662E-3</v>
      </c>
      <c r="CA37" s="5">
        <v>0</v>
      </c>
      <c r="CB37" s="5">
        <f>$CA$37*'Positionen Mindereinnahmen'!$D$19</f>
        <v>0</v>
      </c>
      <c r="CC37" s="5">
        <f>$CA$37*'Positionen Mindereinnahmen'!$E$19</f>
        <v>0</v>
      </c>
      <c r="CD37" s="5">
        <f>$CA$37*'Positionen Mindereinnahmen'!$F$19</f>
        <v>0</v>
      </c>
      <c r="CE37" s="5">
        <v>0</v>
      </c>
      <c r="CF37" s="5">
        <f>$CE$37*'Positionen Mindereinnahmen'!$D$20</f>
        <v>0</v>
      </c>
      <c r="CG37" s="5">
        <f>$CE$37*'Positionen Mindereinnahmen'!$E$20</f>
        <v>0</v>
      </c>
      <c r="CH37" s="5">
        <f>$CE$37*'Positionen Mindereinnahmen'!$F$20</f>
        <v>0</v>
      </c>
      <c r="CI37" s="5">
        <v>0</v>
      </c>
      <c r="CJ37" s="5">
        <f>$CI$37*'Positionen Mindereinnahmen'!$D$21</f>
        <v>0</v>
      </c>
      <c r="CK37" s="5">
        <f>$CI$37*'Positionen Mindereinnahmen'!$E$21</f>
        <v>0</v>
      </c>
      <c r="CL37" s="5">
        <f>$CI$37*'Positionen Mindereinnahmen'!$F$21</f>
        <v>0</v>
      </c>
      <c r="CM37" s="5">
        <v>0</v>
      </c>
      <c r="CN37" s="5">
        <f>$CM$37*'Positionen Mindereinnahmen'!$D$22</f>
        <v>0</v>
      </c>
      <c r="CO37" s="5">
        <f>$CM$37*'Positionen Mindereinnahmen'!$E$22</f>
        <v>0</v>
      </c>
      <c r="CP37" s="5">
        <f>$CM$37*'Positionen Mindereinnahmen'!$F$22</f>
        <v>0</v>
      </c>
      <c r="CQ37" s="5">
        <v>0</v>
      </c>
      <c r="CR37" s="5">
        <f>$CQ$37*'Positionen Mindereinnahmen'!$D$23</f>
        <v>0</v>
      </c>
      <c r="CS37" s="5">
        <f>$CQ$37*'Positionen Mindereinnahmen'!$E$23</f>
        <v>0</v>
      </c>
      <c r="CT37" s="5">
        <f>$CQ$37*'Positionen Mindereinnahmen'!$F$23</f>
        <v>0</v>
      </c>
      <c r="CU37" s="5">
        <v>0</v>
      </c>
      <c r="CV37" s="5">
        <f>$CU$37*'Positionen Mindereinnahmen'!$D$24</f>
        <v>0</v>
      </c>
      <c r="CW37" s="5">
        <f>$CU$37*'Positionen Mindereinnahmen'!$E$24</f>
        <v>0</v>
      </c>
      <c r="CX37" s="5">
        <f>$CU$37*'Positionen Mindereinnahmen'!$F$24</f>
        <v>0</v>
      </c>
      <c r="CY37" s="5">
        <v>0</v>
      </c>
      <c r="CZ37" s="5">
        <f>$CY$37*'Positionen Mindereinnahmen'!$D$25</f>
        <v>0</v>
      </c>
      <c r="DA37" s="5">
        <f>$CY$37*'Positionen Mindereinnahmen'!$E$25</f>
        <v>0</v>
      </c>
      <c r="DB37" s="5">
        <f>$CY$37*'Positionen Mindereinnahmen'!$F$25</f>
        <v>0</v>
      </c>
      <c r="DC37" s="5">
        <v>0</v>
      </c>
      <c r="DD37" s="5">
        <f>$DC$37*'Positionen Mindereinnahmen'!$D$26</f>
        <v>0</v>
      </c>
      <c r="DE37" s="5">
        <f>$DC$37*'Positionen Mindereinnahmen'!$E$26</f>
        <v>0</v>
      </c>
      <c r="DF37" s="5">
        <f>$DC$37*'Positionen Mindereinnahmen'!$F$26</f>
        <v>0</v>
      </c>
      <c r="DG37" s="5">
        <v>0.68257466139695167</v>
      </c>
      <c r="DH37" s="5">
        <f>$DG$37*'Positionen Mindereinnahmen'!$D$27</f>
        <v>0.29009423109370447</v>
      </c>
      <c r="DI37" s="5">
        <f>$DG$37*'Positionen Mindereinnahmen'!$E$27</f>
        <v>0.29009423109370447</v>
      </c>
      <c r="DJ37" s="5">
        <f>$DG$37*'Positionen Mindereinnahmen'!$F$27</f>
        <v>0.10238619920954274</v>
      </c>
      <c r="DK37" s="5">
        <v>0.3093315881237122</v>
      </c>
      <c r="DL37" s="5">
        <f>$DK$37*'Positionen Mindereinnahmen'!$D$28</f>
        <v>0.13146592495257767</v>
      </c>
      <c r="DM37" s="5">
        <f>$DK$37*'Positionen Mindereinnahmen'!$E$28</f>
        <v>0.13146592495257767</v>
      </c>
      <c r="DN37" s="5">
        <f>$DK$37*'Positionen Mindereinnahmen'!$F$28</f>
        <v>4.6399738218556828E-2</v>
      </c>
      <c r="DO37" s="5">
        <v>0.11504067326914917</v>
      </c>
      <c r="DP37" s="5">
        <f>$DO$37*'Positionen Mindereinnahmen'!$D$29</f>
        <v>4.8892286139388397E-2</v>
      </c>
      <c r="DQ37" s="5">
        <f>$DO$37*'Positionen Mindereinnahmen'!$E$29</f>
        <v>4.8892286139388397E-2</v>
      </c>
      <c r="DR37" s="5">
        <f>$DO$37*'Positionen Mindereinnahmen'!$F$29</f>
        <v>1.7256100990372374E-2</v>
      </c>
      <c r="DS37" s="5">
        <v>0</v>
      </c>
      <c r="DT37" s="5">
        <f>$DS$37*'Positionen Mindereinnahmen'!$D$30</f>
        <v>0</v>
      </c>
      <c r="DU37" s="5">
        <f>$DS$37*'Positionen Mindereinnahmen'!$E$30</f>
        <v>0</v>
      </c>
      <c r="DV37" s="5">
        <f>$DS$37*'Positionen Mindereinnahmen'!$F$30</f>
        <v>0</v>
      </c>
      <c r="DW37" s="5">
        <v>0</v>
      </c>
      <c r="DX37" s="5">
        <f>$DW$37*'Positionen Mindereinnahmen'!$D$31</f>
        <v>0</v>
      </c>
      <c r="DY37" s="5">
        <f>$DW$37*'Positionen Mindereinnahmen'!$E$31</f>
        <v>0</v>
      </c>
      <c r="DZ37" s="5">
        <f>$DW$37*'Positionen Mindereinnahmen'!$F$31</f>
        <v>0</v>
      </c>
      <c r="EA37" s="5">
        <v>0</v>
      </c>
      <c r="EB37" s="5">
        <f>$EA$37*'Positionen Mindereinnahmen'!$D$32</f>
        <v>0</v>
      </c>
      <c r="EC37" s="5">
        <f>$EA$37*'Positionen Mindereinnahmen'!$E$32</f>
        <v>0</v>
      </c>
      <c r="ED37" s="5">
        <f>$EA$37*'Positionen Mindereinnahmen'!$F$32</f>
        <v>0</v>
      </c>
    </row>
    <row r="38" spans="2:134" x14ac:dyDescent="0.4">
      <c r="B38" s="1">
        <v>1998</v>
      </c>
      <c r="C38" s="4">
        <f t="shared" si="1"/>
        <v>9.8462545313242966</v>
      </c>
      <c r="D38" s="4">
        <f t="shared" si="2"/>
        <v>4.9231272656621483</v>
      </c>
      <c r="E38" s="4">
        <f t="shared" si="3"/>
        <v>4.9231272656621483</v>
      </c>
      <c r="F38" s="17">
        <f t="shared" si="4"/>
        <v>6.5189714852517859E-3</v>
      </c>
      <c r="G38" s="17">
        <f t="shared" si="5"/>
        <v>3.259485742625893E-3</v>
      </c>
      <c r="H38" s="17">
        <f t="shared" si="5"/>
        <v>3.259485742625893E-3</v>
      </c>
      <c r="I38" s="17">
        <f t="shared" si="6"/>
        <v>0.11516849623944821</v>
      </c>
      <c r="J38" s="17">
        <f t="shared" si="7"/>
        <v>5.7584248119724103E-2</v>
      </c>
      <c r="K38" s="17">
        <f t="shared" si="7"/>
        <v>5.7584248119724103E-2</v>
      </c>
      <c r="L38" s="17">
        <f t="shared" si="8"/>
        <v>9.7245670635995971</v>
      </c>
      <c r="M38" s="17">
        <f t="shared" si="9"/>
        <v>4.8622835317997986</v>
      </c>
      <c r="N38" s="17">
        <f t="shared" si="10"/>
        <v>4.8622835317997986</v>
      </c>
      <c r="O38" s="5">
        <v>5.1129188119621853E-2</v>
      </c>
      <c r="P38" s="5">
        <f>O38*'Positionen Mindereinnahmen'!D3</f>
        <v>2.1729904950839287E-2</v>
      </c>
      <c r="Q38" s="5">
        <f>O38*'Positionen Mindereinnahmen'!E3</f>
        <v>2.1729904950839287E-2</v>
      </c>
      <c r="R38" s="5">
        <f>O38*'Positionen Mindereinnahmen'!F3</f>
        <v>7.6693782179432773E-3</v>
      </c>
      <c r="S38" s="5">
        <v>0.1354923485169979</v>
      </c>
      <c r="T38" s="5">
        <f>$S$38*'Positionen Mindereinnahmen'!$D$4</f>
        <v>5.7584248119724103E-2</v>
      </c>
      <c r="U38" s="5">
        <f>$S$38*'Positionen Mindereinnahmen'!$E$4</f>
        <v>5.7584248119724103E-2</v>
      </c>
      <c r="V38" s="5">
        <f>$S$38*'Positionen Mindereinnahmen'!$F$4</f>
        <v>2.0323852277549685E-2</v>
      </c>
      <c r="W38" s="5">
        <v>0</v>
      </c>
      <c r="X38" s="5">
        <f>$W$38*'Positionen Mindereinnahmen'!$D$5</f>
        <v>0</v>
      </c>
      <c r="Y38" s="5">
        <f>$W$38*'Positionen Mindereinnahmen'!$E$5</f>
        <v>0</v>
      </c>
      <c r="Z38" s="5">
        <f>$W$38*'Positionen Mindereinnahmen'!$F$5</f>
        <v>0</v>
      </c>
      <c r="AA38" s="5">
        <v>0</v>
      </c>
      <c r="AB38" s="5">
        <f>$AA$38*'Positionen Mindereinnahmen'!$D$6</f>
        <v>0</v>
      </c>
      <c r="AC38" s="5">
        <f>$AA$38*'Positionen Mindereinnahmen'!$E$6</f>
        <v>0</v>
      </c>
      <c r="AD38" s="5">
        <f>$AA$38*'Positionen Mindereinnahmen'!$F$6</f>
        <v>0</v>
      </c>
      <c r="AE38" s="5">
        <v>0.97145457427281512</v>
      </c>
      <c r="AF38" s="5">
        <f>$AE$38*'Positionen Mindereinnahmen'!$D$7</f>
        <v>0.41286819406594644</v>
      </c>
      <c r="AG38" s="5">
        <f>$AE$38*'Positionen Mindereinnahmen'!$E$7</f>
        <v>0.41286819406594644</v>
      </c>
      <c r="AH38" s="5">
        <f>$AE$38*'Positionen Mindereinnahmen'!$F$7</f>
        <v>0.14571818614092227</v>
      </c>
      <c r="AI38" s="5">
        <v>0</v>
      </c>
      <c r="AJ38" s="5">
        <f>$AI$38*'Positionen Mindereinnahmen'!$D$8</f>
        <v>0</v>
      </c>
      <c r="AK38" s="5">
        <f>$AI$38*'Positionen Mindereinnahmen'!$E$8</f>
        <v>0</v>
      </c>
      <c r="AL38" s="5">
        <f>$AI$38*'Positionen Mindereinnahmen'!$F$8</f>
        <v>0</v>
      </c>
      <c r="AM38" s="5">
        <v>3.4512201980744748</v>
      </c>
      <c r="AN38" s="5">
        <f>$AM$38*'Positionen Mindereinnahmen'!$D$9</f>
        <v>1.4667685841816518</v>
      </c>
      <c r="AO38" s="5">
        <f>$AM$38*'Positionen Mindereinnahmen'!$E$9</f>
        <v>1.4667685841816518</v>
      </c>
      <c r="AP38" s="5">
        <f>$AM$38*'Positionen Mindereinnahmen'!$F$9</f>
        <v>0.51768302971117119</v>
      </c>
      <c r="AQ38" s="5">
        <v>7.6693782179432773E-3</v>
      </c>
      <c r="AR38" s="5">
        <f>$AQ$38*'Positionen Mindereinnahmen'!$D$10</f>
        <v>3.259485742625893E-3</v>
      </c>
      <c r="AS38" s="5">
        <f>$AQ$38*'Positionen Mindereinnahmen'!$E$10</f>
        <v>3.259485742625893E-3</v>
      </c>
      <c r="AT38" s="5">
        <f>$AQ$38*'Positionen Mindereinnahmen'!$F$10</f>
        <v>1.1504067326914915E-3</v>
      </c>
      <c r="AU38" s="5">
        <v>2.0451675247848741E-2</v>
      </c>
      <c r="AV38" s="5">
        <f>$AU$38*'Positionen Mindereinnahmen'!$D$11</f>
        <v>8.6919619803357152E-3</v>
      </c>
      <c r="AW38" s="5">
        <f>$AU$38*'Positionen Mindereinnahmen'!$E$11</f>
        <v>8.6919619803357152E-3</v>
      </c>
      <c r="AX38" s="5">
        <f>$AU$38*'Positionen Mindereinnahmen'!$F$11</f>
        <v>3.0677512871773111E-3</v>
      </c>
      <c r="AY38" s="5">
        <v>2.8121053465792016E-2</v>
      </c>
      <c r="AZ38" s="5">
        <f>$AY$38*'Positionen Mindereinnahmen'!$D$12</f>
        <v>1.1951447722961606E-2</v>
      </c>
      <c r="BA38" s="5">
        <f>$AY$38*'Positionen Mindereinnahmen'!$E$12</f>
        <v>1.1951447722961606E-2</v>
      </c>
      <c r="BB38" s="5">
        <f>$AY$38*'Positionen Mindereinnahmen'!$F$12</f>
        <v>4.2181580198688024E-3</v>
      </c>
      <c r="BC38" s="5">
        <v>2.0451675247848741E-2</v>
      </c>
      <c r="BD38" s="5">
        <f>$BC$38*'Positionen Mindereinnahmen'!$D$13</f>
        <v>8.6919619803357152E-3</v>
      </c>
      <c r="BE38" s="5">
        <f>$BC$38*'Positionen Mindereinnahmen'!$E$13</f>
        <v>8.6919619803357152E-3</v>
      </c>
      <c r="BF38" s="5">
        <f>$BC$38*'Positionen Mindereinnahmen'!$F$13</f>
        <v>3.0677512871773111E-3</v>
      </c>
      <c r="BG38" s="5">
        <v>1.5338756435886555E-2</v>
      </c>
      <c r="BH38" s="5">
        <f>$BG$38*'Positionen Mindereinnahmen'!$D$14</f>
        <v>6.5189714852517859E-3</v>
      </c>
      <c r="BI38" s="5">
        <f>$BG$38*'Positionen Mindereinnahmen'!$E$14</f>
        <v>6.5189714852517859E-3</v>
      </c>
      <c r="BJ38" s="5">
        <f>$BG$38*'Positionen Mindereinnahmen'!$F$14</f>
        <v>2.3008134653829831E-3</v>
      </c>
      <c r="BK38" s="5">
        <v>1.1759713267513026</v>
      </c>
      <c r="BL38" s="5">
        <f>$BK$38*'Positionen Mindereinnahmen'!$D$15</f>
        <v>0.4997878138693036</v>
      </c>
      <c r="BM38" s="5">
        <f>$BK$38*'Positionen Mindereinnahmen'!$E$15</f>
        <v>0.4997878138693036</v>
      </c>
      <c r="BN38" s="5">
        <f>$BK$38*'Positionen Mindereinnahmen'!$F$15</f>
        <v>0.17639569901269539</v>
      </c>
      <c r="BO38" s="5">
        <v>2.4398848570683547</v>
      </c>
      <c r="BP38" s="5">
        <f>$BO$38*'Positionen Mindereinnahmen'!$D$16</f>
        <v>1.0369510642540507</v>
      </c>
      <c r="BQ38" s="5">
        <f>$BO$38*'Positionen Mindereinnahmen'!$E$16</f>
        <v>1.0369510642540507</v>
      </c>
      <c r="BR38" s="5">
        <f>$BO$38*'Positionen Mindereinnahmen'!$F$16</f>
        <v>0.36598272856025321</v>
      </c>
      <c r="BS38" s="5">
        <v>1.1498954408102955</v>
      </c>
      <c r="BT38" s="5">
        <f>$BS$38*'Positionen Mindereinnahmen'!$D$17</f>
        <v>0.48870556234437557</v>
      </c>
      <c r="BU38" s="5">
        <f>$BS$38*'Positionen Mindereinnahmen'!$E$17</f>
        <v>0.48870556234437557</v>
      </c>
      <c r="BV38" s="5">
        <f>$BS$38*'Positionen Mindereinnahmen'!$F$17</f>
        <v>0.17248431612154433</v>
      </c>
      <c r="BW38" s="5">
        <v>3.5790431683735295E-2</v>
      </c>
      <c r="BX38" s="5">
        <f>$BW$38*'Positionen Mindereinnahmen'!$D$18</f>
        <v>1.52109334655875E-2</v>
      </c>
      <c r="BY38" s="5">
        <f>$BW$38*'Positionen Mindereinnahmen'!$E$18</f>
        <v>1.52109334655875E-2</v>
      </c>
      <c r="BZ38" s="5">
        <f>$BW$38*'Positionen Mindereinnahmen'!$F$18</f>
        <v>5.3685647525602937E-3</v>
      </c>
      <c r="CA38" s="5">
        <v>0</v>
      </c>
      <c r="CB38" s="5">
        <f>$CA$38*'Positionen Mindereinnahmen'!$D$19</f>
        <v>0</v>
      </c>
      <c r="CC38" s="5">
        <f>$CA$38*'Positionen Mindereinnahmen'!$E$19</f>
        <v>0</v>
      </c>
      <c r="CD38" s="5">
        <f>$CA$38*'Positionen Mindereinnahmen'!$F$19</f>
        <v>0</v>
      </c>
      <c r="CE38" s="5">
        <v>0</v>
      </c>
      <c r="CF38" s="5">
        <f>$CE$38*'Positionen Mindereinnahmen'!$D$20</f>
        <v>0</v>
      </c>
      <c r="CG38" s="5">
        <f>$CE$38*'Positionen Mindereinnahmen'!$E$20</f>
        <v>0</v>
      </c>
      <c r="CH38" s="5">
        <f>$CE$38*'Positionen Mindereinnahmen'!$F$20</f>
        <v>0</v>
      </c>
      <c r="CI38" s="5">
        <v>0</v>
      </c>
      <c r="CJ38" s="5">
        <f>$CI$38*'Positionen Mindereinnahmen'!$D$21</f>
        <v>0</v>
      </c>
      <c r="CK38" s="5">
        <f>$CI$38*'Positionen Mindereinnahmen'!$E$21</f>
        <v>0</v>
      </c>
      <c r="CL38" s="5">
        <f>$CI$38*'Positionen Mindereinnahmen'!$F$21</f>
        <v>0</v>
      </c>
      <c r="CM38" s="5">
        <v>0</v>
      </c>
      <c r="CN38" s="5">
        <f>$CM$38*'Positionen Mindereinnahmen'!$D$22</f>
        <v>0</v>
      </c>
      <c r="CO38" s="5">
        <f>$CM$38*'Positionen Mindereinnahmen'!$E$22</f>
        <v>0</v>
      </c>
      <c r="CP38" s="5">
        <f>$CM$38*'Positionen Mindereinnahmen'!$F$22</f>
        <v>0</v>
      </c>
      <c r="CQ38" s="5">
        <v>0</v>
      </c>
      <c r="CR38" s="5">
        <f>$CQ$38*'Positionen Mindereinnahmen'!$D$23</f>
        <v>0</v>
      </c>
      <c r="CS38" s="5">
        <f>$CQ$38*'Positionen Mindereinnahmen'!$E$23</f>
        <v>0</v>
      </c>
      <c r="CT38" s="5">
        <f>$CQ$38*'Positionen Mindereinnahmen'!$F$23</f>
        <v>0</v>
      </c>
      <c r="CU38" s="5">
        <v>0</v>
      </c>
      <c r="CV38" s="5">
        <f>$CU$38*'Positionen Mindereinnahmen'!$D$24</f>
        <v>0</v>
      </c>
      <c r="CW38" s="5">
        <f>$CU$38*'Positionen Mindereinnahmen'!$E$24</f>
        <v>0</v>
      </c>
      <c r="CX38" s="5">
        <f>$CU$38*'Positionen Mindereinnahmen'!$F$24</f>
        <v>0</v>
      </c>
      <c r="CY38" s="5">
        <v>0</v>
      </c>
      <c r="CZ38" s="5">
        <f>$CY$38*'Positionen Mindereinnahmen'!$D$25</f>
        <v>0</v>
      </c>
      <c r="DA38" s="5">
        <f>$CY$38*'Positionen Mindereinnahmen'!$E$25</f>
        <v>0</v>
      </c>
      <c r="DB38" s="5">
        <f>$CY$38*'Positionen Mindereinnahmen'!$F$25</f>
        <v>0</v>
      </c>
      <c r="DC38" s="5">
        <v>0</v>
      </c>
      <c r="DD38" s="5">
        <f>$DC$38*'Positionen Mindereinnahmen'!$D$26</f>
        <v>0</v>
      </c>
      <c r="DE38" s="5">
        <f>$DC$38*'Positionen Mindereinnahmen'!$E$26</f>
        <v>0</v>
      </c>
      <c r="DF38" s="5">
        <f>$DC$38*'Positionen Mindereinnahmen'!$F$26</f>
        <v>0</v>
      </c>
      <c r="DG38" s="5">
        <v>0.40903350495697482</v>
      </c>
      <c r="DH38" s="5">
        <f>$DG$38*'Positionen Mindereinnahmen'!$D$27</f>
        <v>0.1738392396067143</v>
      </c>
      <c r="DI38" s="5">
        <f>$DG$38*'Positionen Mindereinnahmen'!$E$27</f>
        <v>0.1738392396067143</v>
      </c>
      <c r="DJ38" s="5">
        <f>$DG$38*'Positionen Mindereinnahmen'!$F$27</f>
        <v>6.1355025743546218E-2</v>
      </c>
      <c r="DK38" s="5">
        <v>0.35023493861940969</v>
      </c>
      <c r="DL38" s="5">
        <f>$DK$38*'Positionen Mindereinnahmen'!$D$28</f>
        <v>0.14884984891324912</v>
      </c>
      <c r="DM38" s="5">
        <f>$DK$38*'Positionen Mindereinnahmen'!$E$28</f>
        <v>0.14884984891324912</v>
      </c>
      <c r="DN38" s="5">
        <f>$DK$38*'Positionen Mindereinnahmen'!$F$28</f>
        <v>5.2535240792911449E-2</v>
      </c>
      <c r="DO38" s="5">
        <v>0.14571818614092225</v>
      </c>
      <c r="DP38" s="5">
        <f>$DO$38*'Positionen Mindereinnahmen'!$D$29</f>
        <v>6.1930229109891953E-2</v>
      </c>
      <c r="DQ38" s="5">
        <f>$DO$38*'Positionen Mindereinnahmen'!$E$29</f>
        <v>6.1930229109891953E-2</v>
      </c>
      <c r="DR38" s="5">
        <f>$DO$38*'Positionen Mindereinnahmen'!$F$29</f>
        <v>2.1857727921138336E-2</v>
      </c>
      <c r="DS38" s="5">
        <v>0</v>
      </c>
      <c r="DT38" s="5">
        <f>$DS$38*'Positionen Mindereinnahmen'!$D$30</f>
        <v>0</v>
      </c>
      <c r="DU38" s="5">
        <f>$DS$38*'Positionen Mindereinnahmen'!$E$30</f>
        <v>0</v>
      </c>
      <c r="DV38" s="5">
        <f>$DS$38*'Positionen Mindereinnahmen'!$F$30</f>
        <v>0</v>
      </c>
      <c r="DW38" s="5">
        <v>0</v>
      </c>
      <c r="DX38" s="5">
        <f>$DW$38*'Positionen Mindereinnahmen'!$D$31</f>
        <v>0</v>
      </c>
      <c r="DY38" s="5">
        <f>$DW$38*'Positionen Mindereinnahmen'!$E$31</f>
        <v>0</v>
      </c>
      <c r="DZ38" s="5">
        <f>$DW$38*'Positionen Mindereinnahmen'!$F$31</f>
        <v>0</v>
      </c>
      <c r="EA38" s="5">
        <v>0</v>
      </c>
      <c r="EB38" s="5">
        <f>$EA$38*'Positionen Mindereinnahmen'!$D$32</f>
        <v>0</v>
      </c>
      <c r="EC38" s="5">
        <f>$EA$38*'Positionen Mindereinnahmen'!$E$32</f>
        <v>0</v>
      </c>
      <c r="ED38" s="5">
        <f>$EA$38*'Positionen Mindereinnahmen'!$F$32</f>
        <v>0</v>
      </c>
    </row>
    <row r="39" spans="2:134" x14ac:dyDescent="0.4">
      <c r="B39" s="1">
        <v>1999</v>
      </c>
      <c r="C39" s="4">
        <f t="shared" si="1"/>
        <v>9.5242499999999986</v>
      </c>
      <c r="D39" s="4">
        <f t="shared" si="2"/>
        <v>4.7621249999999993</v>
      </c>
      <c r="E39" s="4">
        <f t="shared" si="3"/>
        <v>4.7621249999999993</v>
      </c>
      <c r="F39" s="17">
        <f t="shared" si="4"/>
        <v>5.9499999999999996E-3</v>
      </c>
      <c r="G39" s="17">
        <f t="shared" si="5"/>
        <v>2.9749999999999998E-3</v>
      </c>
      <c r="H39" s="17">
        <f t="shared" si="5"/>
        <v>2.9749999999999998E-3</v>
      </c>
      <c r="I39" s="17">
        <f t="shared" si="6"/>
        <v>0.13344999999999999</v>
      </c>
      <c r="J39" s="17">
        <f t="shared" si="7"/>
        <v>6.6724999999999993E-2</v>
      </c>
      <c r="K39" s="17">
        <f t="shared" si="7"/>
        <v>6.6724999999999993E-2</v>
      </c>
      <c r="L39" s="17">
        <f t="shared" si="8"/>
        <v>9.3848499999999984</v>
      </c>
      <c r="M39" s="17">
        <f t="shared" si="9"/>
        <v>4.6924249999999992</v>
      </c>
      <c r="N39" s="17">
        <f t="shared" si="10"/>
        <v>4.6924249999999992</v>
      </c>
      <c r="O39" s="5">
        <v>4.5999999999999999E-2</v>
      </c>
      <c r="P39" s="5">
        <f>O39*'Positionen Mindereinnahmen'!D3</f>
        <v>1.9549999999999998E-2</v>
      </c>
      <c r="Q39" s="5">
        <f>O39*'Positionen Mindereinnahmen'!E3</f>
        <v>1.9549999999999998E-2</v>
      </c>
      <c r="R39" s="5">
        <f>O39*'Positionen Mindereinnahmen'!F3</f>
        <v>6.8999999999999999E-3</v>
      </c>
      <c r="S39" s="5">
        <v>0.157</v>
      </c>
      <c r="T39" s="5">
        <f>$S$39*'Positionen Mindereinnahmen'!$D$4</f>
        <v>6.6724999999999993E-2</v>
      </c>
      <c r="U39" s="5">
        <f>$S$39*'Positionen Mindereinnahmen'!$E$4</f>
        <v>6.6724999999999993E-2</v>
      </c>
      <c r="V39" s="5">
        <f>$S$39*'Positionen Mindereinnahmen'!$F$4</f>
        <v>2.3549999999999998E-2</v>
      </c>
      <c r="W39" s="5">
        <v>0</v>
      </c>
      <c r="X39" s="5">
        <f>$W$39*'Positionen Mindereinnahmen'!$D$5</f>
        <v>0</v>
      </c>
      <c r="Y39" s="5">
        <f>$W$39*'Positionen Mindereinnahmen'!$E$5</f>
        <v>0</v>
      </c>
      <c r="Z39" s="5">
        <f>$W$39*'Positionen Mindereinnahmen'!$F$5</f>
        <v>0</v>
      </c>
      <c r="AA39" s="5">
        <v>0</v>
      </c>
      <c r="AB39" s="5">
        <f>$AA$39*'Positionen Mindereinnahmen'!$D$6</f>
        <v>0</v>
      </c>
      <c r="AC39" s="5">
        <f>$AA$39*'Positionen Mindereinnahmen'!$E$6</f>
        <v>0</v>
      </c>
      <c r="AD39" s="5">
        <f>$AA$39*'Positionen Mindereinnahmen'!$F$6</f>
        <v>0</v>
      </c>
      <c r="AE39" s="5">
        <v>0.81799999999999995</v>
      </c>
      <c r="AF39" s="5">
        <f>$AE$39*'Positionen Mindereinnahmen'!$D$7</f>
        <v>0.34764999999999996</v>
      </c>
      <c r="AG39" s="5">
        <f>$AE$39*'Positionen Mindereinnahmen'!$E$7</f>
        <v>0.34764999999999996</v>
      </c>
      <c r="AH39" s="5">
        <f>$AE$39*'Positionen Mindereinnahmen'!$F$7</f>
        <v>0.12269999999999999</v>
      </c>
      <c r="AI39" s="5">
        <v>0</v>
      </c>
      <c r="AJ39" s="5">
        <f>$AI$39*'Positionen Mindereinnahmen'!$D$8</f>
        <v>0</v>
      </c>
      <c r="AK39" s="5">
        <f>$AI$39*'Positionen Mindereinnahmen'!$E$8</f>
        <v>0</v>
      </c>
      <c r="AL39" s="5">
        <f>$AI$39*'Positionen Mindereinnahmen'!$F$8</f>
        <v>0</v>
      </c>
      <c r="AM39" s="5">
        <v>3.1960000000000002</v>
      </c>
      <c r="AN39" s="5">
        <f>$AM$39*'Positionen Mindereinnahmen'!$D$9</f>
        <v>1.3583000000000001</v>
      </c>
      <c r="AO39" s="5">
        <f>$AM$39*'Positionen Mindereinnahmen'!$E$9</f>
        <v>1.3583000000000001</v>
      </c>
      <c r="AP39" s="5">
        <f>$AM$39*'Positionen Mindereinnahmen'!$F$9</f>
        <v>0.47939999999999999</v>
      </c>
      <c r="AQ39" s="5">
        <v>7.0000000000000001E-3</v>
      </c>
      <c r="AR39" s="5">
        <f>$AQ$39*'Positionen Mindereinnahmen'!$D$10</f>
        <v>2.9749999999999998E-3</v>
      </c>
      <c r="AS39" s="5">
        <f>$AQ$39*'Positionen Mindereinnahmen'!$E$10</f>
        <v>2.9749999999999998E-3</v>
      </c>
      <c r="AT39" s="5">
        <f>$AQ$39*'Positionen Mindereinnahmen'!$F$10</f>
        <v>1.0499999999999999E-3</v>
      </c>
      <c r="AU39" s="5">
        <v>4.0000000000000001E-3</v>
      </c>
      <c r="AV39" s="5">
        <f>$AU$39*'Positionen Mindereinnahmen'!$D$11</f>
        <v>1.6999999999999999E-3</v>
      </c>
      <c r="AW39" s="5">
        <f>$AU$39*'Positionen Mindereinnahmen'!$E$11</f>
        <v>1.6999999999999999E-3</v>
      </c>
      <c r="AX39" s="5">
        <f>$AU$39*'Positionen Mindereinnahmen'!$F$11</f>
        <v>5.9999999999999995E-4</v>
      </c>
      <c r="AY39" s="5">
        <v>1.4999999999999999E-2</v>
      </c>
      <c r="AZ39" s="5">
        <f>$AY$39*'Positionen Mindereinnahmen'!$D$12</f>
        <v>6.3749999999999996E-3</v>
      </c>
      <c r="BA39" s="5">
        <f>$AY$39*'Positionen Mindereinnahmen'!$E$12</f>
        <v>6.3749999999999996E-3</v>
      </c>
      <c r="BB39" s="5">
        <f>$AY$39*'Positionen Mindereinnahmen'!$F$12</f>
        <v>2.2499999999999998E-3</v>
      </c>
      <c r="BC39" s="5">
        <v>0</v>
      </c>
      <c r="BD39" s="5">
        <f>$BC$39*'Positionen Mindereinnahmen'!$D$13</f>
        <v>0</v>
      </c>
      <c r="BE39" s="5">
        <f>$BC$39*'Positionen Mindereinnahmen'!$E$13</f>
        <v>0</v>
      </c>
      <c r="BF39" s="5">
        <f>$BC$39*'Positionen Mindereinnahmen'!$F$13</f>
        <v>0</v>
      </c>
      <c r="BG39" s="5">
        <v>1.2E-2</v>
      </c>
      <c r="BH39" s="5">
        <f>$BG$39*'Positionen Mindereinnahmen'!$D$14</f>
        <v>5.1000000000000004E-3</v>
      </c>
      <c r="BI39" s="5">
        <f>$BG$39*'Positionen Mindereinnahmen'!$E$14</f>
        <v>5.1000000000000004E-3</v>
      </c>
      <c r="BJ39" s="5">
        <f>$BG$39*'Positionen Mindereinnahmen'!$F$14</f>
        <v>1.8E-3</v>
      </c>
      <c r="BK39" s="5">
        <v>0.66500000000000004</v>
      </c>
      <c r="BL39" s="5">
        <f>$BK$39*'Positionen Mindereinnahmen'!$D$15</f>
        <v>0.28262500000000002</v>
      </c>
      <c r="BM39" s="5">
        <f>$BK$39*'Positionen Mindereinnahmen'!$E$15</f>
        <v>0.28262500000000002</v>
      </c>
      <c r="BN39" s="5">
        <f>$BK$39*'Positionen Mindereinnahmen'!$F$15</f>
        <v>9.9750000000000005E-2</v>
      </c>
      <c r="BO39" s="5">
        <v>3.577</v>
      </c>
      <c r="BP39" s="5">
        <f>$BO$39*'Positionen Mindereinnahmen'!$D$16</f>
        <v>1.5202249999999999</v>
      </c>
      <c r="BQ39" s="5">
        <f>$BO$39*'Positionen Mindereinnahmen'!$E$16</f>
        <v>1.5202249999999999</v>
      </c>
      <c r="BR39" s="5">
        <f>$BO$39*'Positionen Mindereinnahmen'!$F$16</f>
        <v>0.53654999999999997</v>
      </c>
      <c r="BS39" s="5">
        <v>1.69</v>
      </c>
      <c r="BT39" s="5">
        <f>$BS$39*'Positionen Mindereinnahmen'!$D$17</f>
        <v>0.71824999999999994</v>
      </c>
      <c r="BU39" s="5">
        <f>$BS$39*'Positionen Mindereinnahmen'!$E$17</f>
        <v>0.71824999999999994</v>
      </c>
      <c r="BV39" s="5">
        <f>$BS$39*'Positionen Mindereinnahmen'!$F$17</f>
        <v>0.2535</v>
      </c>
      <c r="BW39" s="5">
        <v>0</v>
      </c>
      <c r="BX39" s="5">
        <f>$BW$39*'Positionen Mindereinnahmen'!$D$18</f>
        <v>0</v>
      </c>
      <c r="BY39" s="5">
        <f>$BW$39*'Positionen Mindereinnahmen'!$E$18</f>
        <v>0</v>
      </c>
      <c r="BZ39" s="5">
        <f>$BW$39*'Positionen Mindereinnahmen'!$F$18</f>
        <v>0</v>
      </c>
      <c r="CA39" s="5">
        <v>0</v>
      </c>
      <c r="CB39" s="5">
        <f>$CA$39*'Positionen Mindereinnahmen'!$D$19</f>
        <v>0</v>
      </c>
      <c r="CC39" s="5">
        <f>$CA$39*'Positionen Mindereinnahmen'!$E$19</f>
        <v>0</v>
      </c>
      <c r="CD39" s="5">
        <f>$CA$39*'Positionen Mindereinnahmen'!$F$19</f>
        <v>0</v>
      </c>
      <c r="CE39" s="5">
        <v>0</v>
      </c>
      <c r="CF39" s="5">
        <f>$CE$39*'Positionen Mindereinnahmen'!$D$20</f>
        <v>0</v>
      </c>
      <c r="CG39" s="5">
        <f>$CE$39*'Positionen Mindereinnahmen'!$E$20</f>
        <v>0</v>
      </c>
      <c r="CH39" s="5">
        <f>$CE$39*'Positionen Mindereinnahmen'!$F$20</f>
        <v>0</v>
      </c>
      <c r="CI39" s="5">
        <v>0</v>
      </c>
      <c r="CJ39" s="5">
        <f>$CI$39*'Positionen Mindereinnahmen'!$D$21</f>
        <v>0</v>
      </c>
      <c r="CK39" s="5">
        <f>$CI$39*'Positionen Mindereinnahmen'!$E$21</f>
        <v>0</v>
      </c>
      <c r="CL39" s="5">
        <f>$CI$39*'Positionen Mindereinnahmen'!$F$21</f>
        <v>0</v>
      </c>
      <c r="CM39" s="5">
        <v>0</v>
      </c>
      <c r="CN39" s="5">
        <f>$CM$39*'Positionen Mindereinnahmen'!$D$22</f>
        <v>0</v>
      </c>
      <c r="CO39" s="5">
        <f>$CM$39*'Positionen Mindereinnahmen'!$E$22</f>
        <v>0</v>
      </c>
      <c r="CP39" s="5">
        <f>$CM$39*'Positionen Mindereinnahmen'!$F$22</f>
        <v>0</v>
      </c>
      <c r="CQ39" s="5">
        <v>0</v>
      </c>
      <c r="CR39" s="5">
        <f>$CQ$39*'Positionen Mindereinnahmen'!$D$23</f>
        <v>0</v>
      </c>
      <c r="CS39" s="5">
        <f>$CQ$39*'Positionen Mindereinnahmen'!$E$23</f>
        <v>0</v>
      </c>
      <c r="CT39" s="5">
        <f>$CQ$39*'Positionen Mindereinnahmen'!$F$23</f>
        <v>0</v>
      </c>
      <c r="CU39" s="5">
        <v>0</v>
      </c>
      <c r="CV39" s="5">
        <f>$CU$39*'Positionen Mindereinnahmen'!$D$24</f>
        <v>0</v>
      </c>
      <c r="CW39" s="5">
        <f>$CU$39*'Positionen Mindereinnahmen'!$E$24</f>
        <v>0</v>
      </c>
      <c r="CX39" s="5">
        <f>$CU$39*'Positionen Mindereinnahmen'!$F$24</f>
        <v>0</v>
      </c>
      <c r="CY39" s="5">
        <v>0</v>
      </c>
      <c r="CZ39" s="5">
        <f>$CY$39*'Positionen Mindereinnahmen'!$D$25</f>
        <v>0</v>
      </c>
      <c r="DA39" s="5">
        <f>$CY$39*'Positionen Mindereinnahmen'!$E$25</f>
        <v>0</v>
      </c>
      <c r="DB39" s="5">
        <f>$CY$39*'Positionen Mindereinnahmen'!$F$25</f>
        <v>0</v>
      </c>
      <c r="DC39" s="5">
        <v>0</v>
      </c>
      <c r="DD39" s="5">
        <f>$DC$39*'Positionen Mindereinnahmen'!$D$26</f>
        <v>0</v>
      </c>
      <c r="DE39" s="5">
        <f>$DC$39*'Positionen Mindereinnahmen'!$E$26</f>
        <v>0</v>
      </c>
      <c r="DF39" s="5">
        <f>$DC$39*'Positionen Mindereinnahmen'!$F$26</f>
        <v>0</v>
      </c>
      <c r="DG39" s="5">
        <v>5.3999999999999999E-2</v>
      </c>
      <c r="DH39" s="5">
        <f>$DG$39*'Positionen Mindereinnahmen'!$D$27</f>
        <v>2.2949999999999998E-2</v>
      </c>
      <c r="DI39" s="5">
        <f>$DG$39*'Positionen Mindereinnahmen'!$E$27</f>
        <v>2.2949999999999998E-2</v>
      </c>
      <c r="DJ39" s="5">
        <f>$DG$39*'Positionen Mindereinnahmen'!$F$27</f>
        <v>8.0999999999999996E-3</v>
      </c>
      <c r="DK39" s="5">
        <v>0.14799999999999999</v>
      </c>
      <c r="DL39" s="5">
        <f>$DK$39*'Positionen Mindereinnahmen'!$D$28</f>
        <v>6.2899999999999998E-2</v>
      </c>
      <c r="DM39" s="5">
        <f>$DK$39*'Positionen Mindereinnahmen'!$E$28</f>
        <v>6.2899999999999998E-2</v>
      </c>
      <c r="DN39" s="5">
        <f>$DK$39*'Positionen Mindereinnahmen'!$F$28</f>
        <v>2.2199999999999998E-2</v>
      </c>
      <c r="DO39" s="5">
        <v>0.151</v>
      </c>
      <c r="DP39" s="5">
        <f>$DO$39*'Positionen Mindereinnahmen'!$D$29</f>
        <v>6.4174999999999996E-2</v>
      </c>
      <c r="DQ39" s="5">
        <f>$DO$39*'Positionen Mindereinnahmen'!$E$29</f>
        <v>6.4174999999999996E-2</v>
      </c>
      <c r="DR39" s="5">
        <f>$DO$39*'Positionen Mindereinnahmen'!$F$29</f>
        <v>2.265E-2</v>
      </c>
      <c r="DS39" s="5">
        <v>0</v>
      </c>
      <c r="DT39" s="5">
        <f>$DS$39*'Positionen Mindereinnahmen'!$D$30</f>
        <v>0</v>
      </c>
      <c r="DU39" s="5">
        <f>$DS$39*'Positionen Mindereinnahmen'!$E$30</f>
        <v>0</v>
      </c>
      <c r="DV39" s="5">
        <f>$DS$39*'Positionen Mindereinnahmen'!$F$30</f>
        <v>0</v>
      </c>
      <c r="DW39" s="5">
        <v>0</v>
      </c>
      <c r="DX39" s="5">
        <f>$DW$39*'Positionen Mindereinnahmen'!$D$31</f>
        <v>0</v>
      </c>
      <c r="DY39" s="5">
        <f>$DW$39*'Positionen Mindereinnahmen'!$E$31</f>
        <v>0</v>
      </c>
      <c r="DZ39" s="5">
        <f>$DW$39*'Positionen Mindereinnahmen'!$F$31</f>
        <v>0</v>
      </c>
      <c r="EA39" s="5">
        <v>0</v>
      </c>
      <c r="EB39" s="5">
        <f>$EA$39*'Positionen Mindereinnahmen'!$D$32</f>
        <v>0</v>
      </c>
      <c r="EC39" s="5">
        <f>$EA$39*'Positionen Mindereinnahmen'!$E$32</f>
        <v>0</v>
      </c>
      <c r="ED39" s="5">
        <f>$EA$39*'Positionen Mindereinnahmen'!$F$32</f>
        <v>0</v>
      </c>
    </row>
    <row r="40" spans="2:134" x14ac:dyDescent="0.4">
      <c r="B40" s="1">
        <v>2000</v>
      </c>
      <c r="C40" s="4">
        <f t="shared" si="1"/>
        <v>9.5769000000000002</v>
      </c>
      <c r="D40" s="4">
        <f t="shared" si="2"/>
        <v>4.7884500000000001</v>
      </c>
      <c r="E40" s="4">
        <f t="shared" si="3"/>
        <v>4.7884500000000001</v>
      </c>
      <c r="F40" s="17">
        <f t="shared" si="4"/>
        <v>5.1000000000000004E-3</v>
      </c>
      <c r="G40" s="17">
        <f t="shared" si="5"/>
        <v>2.5500000000000002E-3</v>
      </c>
      <c r="H40" s="17">
        <f t="shared" si="5"/>
        <v>2.5500000000000002E-3</v>
      </c>
      <c r="I40" s="17">
        <f t="shared" si="6"/>
        <v>0.8214499999999999</v>
      </c>
      <c r="J40" s="17">
        <f t="shared" si="7"/>
        <v>0.41072499999999995</v>
      </c>
      <c r="K40" s="17">
        <f t="shared" si="7"/>
        <v>0.41072499999999995</v>
      </c>
      <c r="L40" s="17">
        <f t="shared" si="8"/>
        <v>8.750350000000001</v>
      </c>
      <c r="M40" s="17">
        <f t="shared" si="9"/>
        <v>4.3751750000000005</v>
      </c>
      <c r="N40" s="17">
        <f t="shared" si="10"/>
        <v>4.3751750000000005</v>
      </c>
      <c r="O40" s="5">
        <v>4.5999999999999999E-2</v>
      </c>
      <c r="P40" s="5">
        <f>O40*'Positionen Mindereinnahmen'!D3</f>
        <v>1.9549999999999998E-2</v>
      </c>
      <c r="Q40" s="5">
        <f>O40*'Positionen Mindereinnahmen'!E3</f>
        <v>1.9549999999999998E-2</v>
      </c>
      <c r="R40" s="5">
        <f>O40*'Positionen Mindereinnahmen'!F3</f>
        <v>6.8999999999999999E-3</v>
      </c>
      <c r="S40" s="5">
        <v>0.113</v>
      </c>
      <c r="T40" s="5">
        <f>$S$40*'Positionen Mindereinnahmen'!$D$4</f>
        <v>4.8024999999999998E-2</v>
      </c>
      <c r="U40" s="5">
        <f>$S$40*'Positionen Mindereinnahmen'!$E$4</f>
        <v>4.8024999999999998E-2</v>
      </c>
      <c r="V40" s="5">
        <f>$S$40*'Positionen Mindereinnahmen'!$F$4</f>
        <v>1.695E-2</v>
      </c>
      <c r="W40" s="5">
        <v>0</v>
      </c>
      <c r="X40" s="5">
        <f>$W$40*'Positionen Mindereinnahmen'!$D$5</f>
        <v>0</v>
      </c>
      <c r="Y40" s="5">
        <f>$W$40*'Positionen Mindereinnahmen'!$E$5</f>
        <v>0</v>
      </c>
      <c r="Z40" s="5">
        <f>$W$40*'Positionen Mindereinnahmen'!$F$5</f>
        <v>0</v>
      </c>
      <c r="AA40" s="5">
        <v>0</v>
      </c>
      <c r="AB40" s="5">
        <f>$AA$40*'Positionen Mindereinnahmen'!$D$6</f>
        <v>0</v>
      </c>
      <c r="AC40" s="5">
        <f>$AA$40*'Positionen Mindereinnahmen'!$E$6</f>
        <v>0</v>
      </c>
      <c r="AD40" s="5">
        <f>$AA$40*'Positionen Mindereinnahmen'!$F$6</f>
        <v>0</v>
      </c>
      <c r="AE40" s="5">
        <v>0.63900000000000001</v>
      </c>
      <c r="AF40" s="5">
        <f>$AE$40*'Positionen Mindereinnahmen'!$D$7</f>
        <v>0.27157500000000001</v>
      </c>
      <c r="AG40" s="5">
        <f>$AE$40*'Positionen Mindereinnahmen'!$E$7</f>
        <v>0.27157500000000001</v>
      </c>
      <c r="AH40" s="5">
        <f>$AE$40*'Positionen Mindereinnahmen'!$F$7</f>
        <v>9.5850000000000005E-2</v>
      </c>
      <c r="AI40" s="5">
        <v>0</v>
      </c>
      <c r="AJ40" s="5">
        <f>$AI$40*'Positionen Mindereinnahmen'!$D$8</f>
        <v>0</v>
      </c>
      <c r="AK40" s="5">
        <f>$AI$40*'Positionen Mindereinnahmen'!$E$8</f>
        <v>0</v>
      </c>
      <c r="AL40" s="5">
        <f>$AI$40*'Positionen Mindereinnahmen'!$F$8</f>
        <v>0</v>
      </c>
      <c r="AM40" s="5">
        <v>2.48</v>
      </c>
      <c r="AN40" s="5">
        <f>$AM$40*'Positionen Mindereinnahmen'!$D$9</f>
        <v>1.054</v>
      </c>
      <c r="AO40" s="5">
        <f>$AM$40*'Positionen Mindereinnahmen'!$E$9</f>
        <v>1.054</v>
      </c>
      <c r="AP40" s="5">
        <f>$AM$40*'Positionen Mindereinnahmen'!$F$9</f>
        <v>0.372</v>
      </c>
      <c r="AQ40" s="5">
        <v>6.0000000000000001E-3</v>
      </c>
      <c r="AR40" s="5">
        <f>$AQ$40*'Positionen Mindereinnahmen'!$D$10</f>
        <v>2.5500000000000002E-3</v>
      </c>
      <c r="AS40" s="5">
        <f>$AQ$40*'Positionen Mindereinnahmen'!$E$10</f>
        <v>2.5500000000000002E-3</v>
      </c>
      <c r="AT40" s="5">
        <f>$AQ$40*'Positionen Mindereinnahmen'!$F$10</f>
        <v>8.9999999999999998E-4</v>
      </c>
      <c r="AU40" s="5">
        <v>0</v>
      </c>
      <c r="AV40" s="5">
        <f>$AU$40*'Positionen Mindereinnahmen'!$D$11</f>
        <v>0</v>
      </c>
      <c r="AW40" s="5">
        <f>$AU$40*'Positionen Mindereinnahmen'!$E$11</f>
        <v>0</v>
      </c>
      <c r="AX40" s="5">
        <f>$AU$40*'Positionen Mindereinnahmen'!$F$11</f>
        <v>0</v>
      </c>
      <c r="AY40" s="5">
        <v>1.2999999999999999E-2</v>
      </c>
      <c r="AZ40" s="5">
        <f>$AY$40*'Positionen Mindereinnahmen'!$D$12</f>
        <v>5.5249999999999995E-3</v>
      </c>
      <c r="BA40" s="5">
        <f>$AY$40*'Positionen Mindereinnahmen'!$E$12</f>
        <v>5.5249999999999995E-3</v>
      </c>
      <c r="BB40" s="5">
        <f>$AY$40*'Positionen Mindereinnahmen'!$F$12</f>
        <v>1.9499999999999999E-3</v>
      </c>
      <c r="BC40" s="5">
        <v>0</v>
      </c>
      <c r="BD40" s="5">
        <f>$BC$40*'Positionen Mindereinnahmen'!$D$13</f>
        <v>0</v>
      </c>
      <c r="BE40" s="5">
        <f>$BC$40*'Positionen Mindereinnahmen'!$E$13</f>
        <v>0</v>
      </c>
      <c r="BF40" s="5">
        <f>$BC$40*'Positionen Mindereinnahmen'!$F$13</f>
        <v>0</v>
      </c>
      <c r="BG40" s="5">
        <v>1.2999999999999999E-2</v>
      </c>
      <c r="BH40" s="5">
        <f>$BG$40*'Positionen Mindereinnahmen'!$D$14</f>
        <v>5.5249999999999995E-3</v>
      </c>
      <c r="BI40" s="5">
        <f>$BG$40*'Positionen Mindereinnahmen'!$E$14</f>
        <v>5.5249999999999995E-3</v>
      </c>
      <c r="BJ40" s="5">
        <f>$BG$40*'Positionen Mindereinnahmen'!$F$14</f>
        <v>1.9499999999999999E-3</v>
      </c>
      <c r="BK40" s="5">
        <v>0</v>
      </c>
      <c r="BL40" s="5">
        <f>$BK$40*'Positionen Mindereinnahmen'!$D$15</f>
        <v>0</v>
      </c>
      <c r="BM40" s="5">
        <f>$BK$40*'Positionen Mindereinnahmen'!$E$15</f>
        <v>0</v>
      </c>
      <c r="BN40" s="5">
        <f>$BK$40*'Positionen Mindereinnahmen'!$F$15</f>
        <v>0</v>
      </c>
      <c r="BO40" s="5">
        <v>4.6260000000000003</v>
      </c>
      <c r="BP40" s="5">
        <f>$BO$40*'Positionen Mindereinnahmen'!$D$16</f>
        <v>1.9660500000000001</v>
      </c>
      <c r="BQ40" s="5">
        <f>$BO$40*'Positionen Mindereinnahmen'!$E$16</f>
        <v>1.9660500000000001</v>
      </c>
      <c r="BR40" s="5">
        <f>$BO$40*'Positionen Mindereinnahmen'!$F$16</f>
        <v>0.69390000000000007</v>
      </c>
      <c r="BS40" s="5">
        <v>2.1859999999999999</v>
      </c>
      <c r="BT40" s="5">
        <f>$BS$40*'Positionen Mindereinnahmen'!$D$17</f>
        <v>0.92904999999999993</v>
      </c>
      <c r="BU40" s="5">
        <f>$BS$40*'Positionen Mindereinnahmen'!$E$17</f>
        <v>0.92904999999999993</v>
      </c>
      <c r="BV40" s="5">
        <f>$BS$40*'Positionen Mindereinnahmen'!$F$17</f>
        <v>0.32789999999999997</v>
      </c>
      <c r="BW40" s="5">
        <v>0</v>
      </c>
      <c r="BX40" s="5">
        <f>$BW$40*'Positionen Mindereinnahmen'!$D$18</f>
        <v>0</v>
      </c>
      <c r="BY40" s="5">
        <f>$BW$40*'Positionen Mindereinnahmen'!$E$18</f>
        <v>0</v>
      </c>
      <c r="BZ40" s="5">
        <f>$BW$40*'Positionen Mindereinnahmen'!$F$18</f>
        <v>0</v>
      </c>
      <c r="CA40" s="5">
        <v>0</v>
      </c>
      <c r="CB40" s="5">
        <f>$CA$40*'Positionen Mindereinnahmen'!$D$19</f>
        <v>0</v>
      </c>
      <c r="CC40" s="5">
        <f>$CA$40*'Positionen Mindereinnahmen'!$E$19</f>
        <v>0</v>
      </c>
      <c r="CD40" s="5">
        <f>$CA$40*'Positionen Mindereinnahmen'!$F$19</f>
        <v>0</v>
      </c>
      <c r="CE40" s="5">
        <v>0</v>
      </c>
      <c r="CF40" s="5">
        <f>$CE$40*'Positionen Mindereinnahmen'!$D$20</f>
        <v>0</v>
      </c>
      <c r="CG40" s="5">
        <f>$CE$40*'Positionen Mindereinnahmen'!$E$20</f>
        <v>0</v>
      </c>
      <c r="CH40" s="5">
        <f>$CE$40*'Positionen Mindereinnahmen'!$F$20</f>
        <v>0</v>
      </c>
      <c r="CI40" s="5">
        <v>0</v>
      </c>
      <c r="CJ40" s="5">
        <f>$CI$40*'Positionen Mindereinnahmen'!$D$21</f>
        <v>0</v>
      </c>
      <c r="CK40" s="5">
        <f>$CI$40*'Positionen Mindereinnahmen'!$E$21</f>
        <v>0</v>
      </c>
      <c r="CL40" s="5">
        <f>$CI$40*'Positionen Mindereinnahmen'!$F$21</f>
        <v>0</v>
      </c>
      <c r="CM40" s="5">
        <v>0</v>
      </c>
      <c r="CN40" s="5">
        <f>$CM$40*'Positionen Mindereinnahmen'!$D$22</f>
        <v>0</v>
      </c>
      <c r="CO40" s="5">
        <f>$CM$40*'Positionen Mindereinnahmen'!$E$22</f>
        <v>0</v>
      </c>
      <c r="CP40" s="5">
        <f>$CM$40*'Positionen Mindereinnahmen'!$F$22</f>
        <v>0</v>
      </c>
      <c r="CQ40" s="5">
        <v>0</v>
      </c>
      <c r="CR40" s="5">
        <f>$CQ$40*'Positionen Mindereinnahmen'!$D$23</f>
        <v>0</v>
      </c>
      <c r="CS40" s="5">
        <f>$CQ$40*'Positionen Mindereinnahmen'!$E$23</f>
        <v>0</v>
      </c>
      <c r="CT40" s="5">
        <f>$CQ$40*'Positionen Mindereinnahmen'!$F$23</f>
        <v>0</v>
      </c>
      <c r="CU40" s="5">
        <v>0</v>
      </c>
      <c r="CV40" s="5">
        <f>$CU$40*'Positionen Mindereinnahmen'!$D$24</f>
        <v>0</v>
      </c>
      <c r="CW40" s="5">
        <f>$CU$40*'Positionen Mindereinnahmen'!$E$24</f>
        <v>0</v>
      </c>
      <c r="CX40" s="5">
        <f>$CU$40*'Positionen Mindereinnahmen'!$F$24</f>
        <v>0</v>
      </c>
      <c r="CY40" s="5">
        <v>0</v>
      </c>
      <c r="CZ40" s="5">
        <f>$CY$40*'Positionen Mindereinnahmen'!$D$25</f>
        <v>0</v>
      </c>
      <c r="DA40" s="5">
        <f>$CY$40*'Positionen Mindereinnahmen'!$E$25</f>
        <v>0</v>
      </c>
      <c r="DB40" s="5">
        <f>$CY$40*'Positionen Mindereinnahmen'!$F$25</f>
        <v>0</v>
      </c>
      <c r="DC40" s="5">
        <v>0</v>
      </c>
      <c r="DD40" s="5">
        <f>$DC$40*'Positionen Mindereinnahmen'!$D$26</f>
        <v>0</v>
      </c>
      <c r="DE40" s="5">
        <f>$DC$40*'Positionen Mindereinnahmen'!$E$26</f>
        <v>0</v>
      </c>
      <c r="DF40" s="5">
        <f>$DC$40*'Positionen Mindereinnahmen'!$F$26</f>
        <v>0</v>
      </c>
      <c r="DG40" s="5">
        <v>0</v>
      </c>
      <c r="DH40" s="5">
        <f>$DG$40*'Positionen Mindereinnahmen'!$D$27</f>
        <v>0</v>
      </c>
      <c r="DI40" s="5">
        <f>$DG$40*'Positionen Mindereinnahmen'!$E$27</f>
        <v>0</v>
      </c>
      <c r="DJ40" s="5">
        <f>$DG$40*'Positionen Mindereinnahmen'!$F$27</f>
        <v>0</v>
      </c>
      <c r="DK40" s="5">
        <v>0.115</v>
      </c>
      <c r="DL40" s="5">
        <f>$DK$40*'Positionen Mindereinnahmen'!$D$28</f>
        <v>4.8875000000000002E-2</v>
      </c>
      <c r="DM40" s="5">
        <f>$DK$40*'Positionen Mindereinnahmen'!$E$28</f>
        <v>4.8875000000000002E-2</v>
      </c>
      <c r="DN40" s="5">
        <f>$DK$40*'Positionen Mindereinnahmen'!$F$28</f>
        <v>1.7250000000000001E-2</v>
      </c>
      <c r="DO40" s="5">
        <v>0.153</v>
      </c>
      <c r="DP40" s="5">
        <f>$DO$40*'Positionen Mindereinnahmen'!$D$29</f>
        <v>6.5024999999999999E-2</v>
      </c>
      <c r="DQ40" s="5">
        <f>$DO$40*'Positionen Mindereinnahmen'!$E$29</f>
        <v>6.5024999999999999E-2</v>
      </c>
      <c r="DR40" s="5">
        <f>$DO$40*'Positionen Mindereinnahmen'!$F$29</f>
        <v>2.2949999999999998E-2</v>
      </c>
      <c r="DS40" s="5">
        <v>0.02</v>
      </c>
      <c r="DT40" s="5">
        <f>$DS$40*'Positionen Mindereinnahmen'!$D$30</f>
        <v>0.01</v>
      </c>
      <c r="DU40" s="5">
        <f>$DS$40*'Positionen Mindereinnahmen'!$E$30</f>
        <v>0.01</v>
      </c>
      <c r="DV40" s="5">
        <f>$DS$40*'Positionen Mindereinnahmen'!$F$30</f>
        <v>0</v>
      </c>
      <c r="DW40" s="5">
        <v>0.69499999999999995</v>
      </c>
      <c r="DX40" s="5">
        <f>$DW$40*'Positionen Mindereinnahmen'!$D$31</f>
        <v>0.31969999999999998</v>
      </c>
      <c r="DY40" s="5">
        <f>$DW$40*'Positionen Mindereinnahmen'!$E$31</f>
        <v>0.31969999999999998</v>
      </c>
      <c r="DZ40" s="5">
        <f>$DW$40*'Positionen Mindereinnahmen'!$F$31</f>
        <v>5.4904999999999995E-2</v>
      </c>
      <c r="EA40" s="5">
        <v>0.1</v>
      </c>
      <c r="EB40" s="5">
        <f>$EA$40*'Positionen Mindereinnahmen'!$D$32</f>
        <v>4.3000000000000003E-2</v>
      </c>
      <c r="EC40" s="5">
        <f>$EA$40*'Positionen Mindereinnahmen'!$E$32</f>
        <v>4.3000000000000003E-2</v>
      </c>
      <c r="ED40" s="5">
        <f>$EA$40*'Positionen Mindereinnahmen'!$F$32</f>
        <v>1.4000000000000002E-2</v>
      </c>
    </row>
    <row r="41" spans="2:134" x14ac:dyDescent="0.4">
      <c r="B41" s="1">
        <v>2001</v>
      </c>
      <c r="C41" s="4">
        <f t="shared" si="1"/>
        <v>9.9153299999999991</v>
      </c>
      <c r="D41" s="4">
        <f t="shared" si="2"/>
        <v>4.9576649999999995</v>
      </c>
      <c r="E41" s="4">
        <f t="shared" si="3"/>
        <v>4.9576649999999995</v>
      </c>
      <c r="F41" s="17">
        <f t="shared" si="4"/>
        <v>0</v>
      </c>
      <c r="G41" s="17">
        <f t="shared" si="5"/>
        <v>0</v>
      </c>
      <c r="H41" s="17">
        <f t="shared" si="5"/>
        <v>0</v>
      </c>
      <c r="I41" s="17">
        <f t="shared" si="6"/>
        <v>1.1002100000000001</v>
      </c>
      <c r="J41" s="17">
        <f t="shared" si="7"/>
        <v>0.55010500000000007</v>
      </c>
      <c r="K41" s="17">
        <f t="shared" si="7"/>
        <v>0.55010500000000007</v>
      </c>
      <c r="L41" s="17">
        <f t="shared" si="8"/>
        <v>8.8151199999999985</v>
      </c>
      <c r="M41" s="17">
        <f t="shared" si="9"/>
        <v>4.4075599999999993</v>
      </c>
      <c r="N41" s="17">
        <f t="shared" si="10"/>
        <v>4.4075599999999993</v>
      </c>
      <c r="O41" s="5">
        <v>4.2000000000000003E-2</v>
      </c>
      <c r="P41" s="5">
        <f>O41*'Positionen Mindereinnahmen'!D3</f>
        <v>1.7850000000000001E-2</v>
      </c>
      <c r="Q41" s="5">
        <f>O41*'Positionen Mindereinnahmen'!E3</f>
        <v>1.7850000000000001E-2</v>
      </c>
      <c r="R41" s="5">
        <f>O41*'Positionen Mindereinnahmen'!F3</f>
        <v>6.3E-3</v>
      </c>
      <c r="S41" s="5">
        <v>2.1000000000000001E-2</v>
      </c>
      <c r="T41" s="5">
        <f>$S$41*'Positionen Mindereinnahmen'!$D$4</f>
        <v>8.9250000000000006E-3</v>
      </c>
      <c r="U41" s="5">
        <f>$S$41*'Positionen Mindereinnahmen'!$E$4</f>
        <v>8.9250000000000006E-3</v>
      </c>
      <c r="V41" s="5">
        <f>$S$41*'Positionen Mindereinnahmen'!$F$4</f>
        <v>3.15E-3</v>
      </c>
      <c r="W41" s="5">
        <v>0</v>
      </c>
      <c r="X41" s="5">
        <f>$W$41*'Positionen Mindereinnahmen'!$D$5</f>
        <v>0</v>
      </c>
      <c r="Y41" s="5">
        <f>$W$41*'Positionen Mindereinnahmen'!$E$5</f>
        <v>0</v>
      </c>
      <c r="Z41" s="5">
        <f>$W$41*'Positionen Mindereinnahmen'!$F$5</f>
        <v>0</v>
      </c>
      <c r="AA41" s="5">
        <v>0</v>
      </c>
      <c r="AB41" s="5">
        <f>$AA$41*'Positionen Mindereinnahmen'!$D$6</f>
        <v>0</v>
      </c>
      <c r="AC41" s="5">
        <f>$AA$41*'Positionen Mindereinnahmen'!$E$6</f>
        <v>0</v>
      </c>
      <c r="AD41" s="5">
        <f>$AA$41*'Positionen Mindereinnahmen'!$F$6</f>
        <v>0</v>
      </c>
      <c r="AE41" s="5">
        <v>0.46</v>
      </c>
      <c r="AF41" s="5">
        <f>$AE$41*'Positionen Mindereinnahmen'!$D$7</f>
        <v>0.19550000000000001</v>
      </c>
      <c r="AG41" s="5">
        <f>$AE$41*'Positionen Mindereinnahmen'!$E$7</f>
        <v>0.19550000000000001</v>
      </c>
      <c r="AH41" s="5">
        <f>$AE$41*'Positionen Mindereinnahmen'!$F$7</f>
        <v>6.9000000000000006E-2</v>
      </c>
      <c r="AI41" s="5">
        <v>0</v>
      </c>
      <c r="AJ41" s="5">
        <f>$AI$41*'Positionen Mindereinnahmen'!$D$8</f>
        <v>0</v>
      </c>
      <c r="AK41" s="5">
        <f>$AI$41*'Positionen Mindereinnahmen'!$E$8</f>
        <v>0</v>
      </c>
      <c r="AL41" s="5">
        <f>$AI$41*'Positionen Mindereinnahmen'!$F$8</f>
        <v>0</v>
      </c>
      <c r="AM41" s="5">
        <v>1.73</v>
      </c>
      <c r="AN41" s="5">
        <f>$AM$41*'Positionen Mindereinnahmen'!$D$9</f>
        <v>0.73524999999999996</v>
      </c>
      <c r="AO41" s="5">
        <f>$AM$41*'Positionen Mindereinnahmen'!$E$9</f>
        <v>0.73524999999999996</v>
      </c>
      <c r="AP41" s="5">
        <f>$AM$41*'Positionen Mindereinnahmen'!$F$9</f>
        <v>0.25950000000000001</v>
      </c>
      <c r="AQ41" s="5">
        <v>0</v>
      </c>
      <c r="AR41" s="5">
        <f>$AQ$41*'Positionen Mindereinnahmen'!$D$10</f>
        <v>0</v>
      </c>
      <c r="AS41" s="5">
        <f>$AQ$41*'Positionen Mindereinnahmen'!$E$10</f>
        <v>0</v>
      </c>
      <c r="AT41" s="5">
        <f>$AQ$41*'Positionen Mindereinnahmen'!$F$10</f>
        <v>0</v>
      </c>
      <c r="AU41" s="5">
        <v>0</v>
      </c>
      <c r="AV41" s="5">
        <f>$AU$41*'Positionen Mindereinnahmen'!$D$11</f>
        <v>0</v>
      </c>
      <c r="AW41" s="5">
        <f>$AU$41*'Positionen Mindereinnahmen'!$E$11</f>
        <v>0</v>
      </c>
      <c r="AX41" s="5">
        <f>$AU$41*'Positionen Mindereinnahmen'!$F$11</f>
        <v>0</v>
      </c>
      <c r="AY41" s="5">
        <v>0</v>
      </c>
      <c r="AZ41" s="5">
        <f>$AY$41*'Positionen Mindereinnahmen'!$D$12</f>
        <v>0</v>
      </c>
      <c r="BA41" s="5">
        <f>$AY$41*'Positionen Mindereinnahmen'!$E$12</f>
        <v>0</v>
      </c>
      <c r="BB41" s="5">
        <f>$AY$41*'Positionen Mindereinnahmen'!$F$12</f>
        <v>0</v>
      </c>
      <c r="BC41" s="5">
        <v>0</v>
      </c>
      <c r="BD41" s="5">
        <f>$BC$41*'Positionen Mindereinnahmen'!$D$13</f>
        <v>0</v>
      </c>
      <c r="BE41" s="5">
        <f>$BC$41*'Positionen Mindereinnahmen'!$E$13</f>
        <v>0</v>
      </c>
      <c r="BF41" s="5">
        <f>$BC$41*'Positionen Mindereinnahmen'!$F$13</f>
        <v>0</v>
      </c>
      <c r="BG41" s="5">
        <v>1.2E-2</v>
      </c>
      <c r="BH41" s="5">
        <f>$BG$41*'Positionen Mindereinnahmen'!$D$14</f>
        <v>5.1000000000000004E-3</v>
      </c>
      <c r="BI41" s="5">
        <f>$BG$41*'Positionen Mindereinnahmen'!$E$14</f>
        <v>5.1000000000000004E-3</v>
      </c>
      <c r="BJ41" s="5">
        <f>$BG$41*'Positionen Mindereinnahmen'!$F$14</f>
        <v>1.8E-3</v>
      </c>
      <c r="BK41" s="5">
        <v>0</v>
      </c>
      <c r="BL41" s="5">
        <f>$BK$41*'Positionen Mindereinnahmen'!$D$15</f>
        <v>0</v>
      </c>
      <c r="BM41" s="5">
        <f>$BK$41*'Positionen Mindereinnahmen'!$E$15</f>
        <v>0</v>
      </c>
      <c r="BN41" s="5">
        <f>$BK$41*'Positionen Mindereinnahmen'!$F$15</f>
        <v>0</v>
      </c>
      <c r="BO41" s="5">
        <v>5.3318999999999992</v>
      </c>
      <c r="BP41" s="5">
        <f>$BO$41*'Positionen Mindereinnahmen'!$D$16</f>
        <v>2.2660574999999996</v>
      </c>
      <c r="BQ41" s="5">
        <f>$BO$41*'Positionen Mindereinnahmen'!$E$16</f>
        <v>2.2660574999999996</v>
      </c>
      <c r="BR41" s="5">
        <f>$BO$41*'Positionen Mindereinnahmen'!$F$16</f>
        <v>0.79978499999999986</v>
      </c>
      <c r="BS41" s="5">
        <v>2.6213000000000002</v>
      </c>
      <c r="BT41" s="5">
        <f>$BS$41*'Positionen Mindereinnahmen'!$D$17</f>
        <v>1.1140525000000001</v>
      </c>
      <c r="BU41" s="5">
        <f>$BS$41*'Positionen Mindereinnahmen'!$E$17</f>
        <v>1.1140525000000001</v>
      </c>
      <c r="BV41" s="5">
        <f>$BS$41*'Positionen Mindereinnahmen'!$F$17</f>
        <v>0.39319500000000002</v>
      </c>
      <c r="BW41" s="5">
        <v>0</v>
      </c>
      <c r="BX41" s="5">
        <f>$BW$41*'Positionen Mindereinnahmen'!$D$18</f>
        <v>0</v>
      </c>
      <c r="BY41" s="5">
        <f>$BW$41*'Positionen Mindereinnahmen'!$E$18</f>
        <v>0</v>
      </c>
      <c r="BZ41" s="5">
        <f>$BW$41*'Positionen Mindereinnahmen'!$F$18</f>
        <v>0</v>
      </c>
      <c r="CA41" s="5">
        <v>0</v>
      </c>
      <c r="CB41" s="5">
        <f>$CA$41*'Positionen Mindereinnahmen'!$D$19</f>
        <v>0</v>
      </c>
      <c r="CC41" s="5">
        <f>$CA$41*'Positionen Mindereinnahmen'!$E$19</f>
        <v>0</v>
      </c>
      <c r="CD41" s="5">
        <f>$CA$41*'Positionen Mindereinnahmen'!$F$19</f>
        <v>0</v>
      </c>
      <c r="CE41" s="5">
        <v>0</v>
      </c>
      <c r="CF41" s="5">
        <f>$CE$41*'Positionen Mindereinnahmen'!$D$20</f>
        <v>0</v>
      </c>
      <c r="CG41" s="5">
        <f>$CE$41*'Positionen Mindereinnahmen'!$E$20</f>
        <v>0</v>
      </c>
      <c r="CH41" s="5">
        <f>$CE$41*'Positionen Mindereinnahmen'!$F$20</f>
        <v>0</v>
      </c>
      <c r="CI41" s="5">
        <v>0</v>
      </c>
      <c r="CJ41" s="5">
        <f>$CI$41*'Positionen Mindereinnahmen'!$D$21</f>
        <v>0</v>
      </c>
      <c r="CK41" s="5">
        <f>$CI$41*'Positionen Mindereinnahmen'!$E$21</f>
        <v>0</v>
      </c>
      <c r="CL41" s="5">
        <f>$CI$41*'Positionen Mindereinnahmen'!$F$21</f>
        <v>0</v>
      </c>
      <c r="CM41" s="5">
        <v>0</v>
      </c>
      <c r="CN41" s="5">
        <f>$CM$41*'Positionen Mindereinnahmen'!$D$22</f>
        <v>0</v>
      </c>
      <c r="CO41" s="5">
        <f>$CM$41*'Positionen Mindereinnahmen'!$E$22</f>
        <v>0</v>
      </c>
      <c r="CP41" s="5">
        <f>$CM$41*'Positionen Mindereinnahmen'!$F$22</f>
        <v>0</v>
      </c>
      <c r="CQ41" s="5">
        <v>0</v>
      </c>
      <c r="CR41" s="5">
        <f>$CQ$41*'Positionen Mindereinnahmen'!$D$23</f>
        <v>0</v>
      </c>
      <c r="CS41" s="5">
        <f>$CQ$41*'Positionen Mindereinnahmen'!$E$23</f>
        <v>0</v>
      </c>
      <c r="CT41" s="5">
        <f>$CQ$41*'Positionen Mindereinnahmen'!$F$23</f>
        <v>0</v>
      </c>
      <c r="CU41" s="5">
        <v>0</v>
      </c>
      <c r="CV41" s="5">
        <f>$CU$41*'Positionen Mindereinnahmen'!$D$24</f>
        <v>0</v>
      </c>
      <c r="CW41" s="5">
        <f>$CU$41*'Positionen Mindereinnahmen'!$E$24</f>
        <v>0</v>
      </c>
      <c r="CX41" s="5">
        <f>$CU$41*'Positionen Mindereinnahmen'!$F$24</f>
        <v>0</v>
      </c>
      <c r="CY41" s="5">
        <v>0</v>
      </c>
      <c r="CZ41" s="5">
        <f>$CY$41*'Positionen Mindereinnahmen'!$D$25</f>
        <v>0</v>
      </c>
      <c r="DA41" s="5">
        <f>$CY$41*'Positionen Mindereinnahmen'!$E$25</f>
        <v>0</v>
      </c>
      <c r="DB41" s="5">
        <f>$CY$41*'Positionen Mindereinnahmen'!$F$25</f>
        <v>0</v>
      </c>
      <c r="DC41" s="5">
        <v>0</v>
      </c>
      <c r="DD41" s="5">
        <f>$DC$41*'Positionen Mindereinnahmen'!$D$26</f>
        <v>0</v>
      </c>
      <c r="DE41" s="5">
        <f>$DC$41*'Positionen Mindereinnahmen'!$E$26</f>
        <v>0</v>
      </c>
      <c r="DF41" s="5">
        <f>$DC$41*'Positionen Mindereinnahmen'!$F$26</f>
        <v>0</v>
      </c>
      <c r="DG41" s="5">
        <v>0</v>
      </c>
      <c r="DH41" s="5">
        <f>$DG$41*'Positionen Mindereinnahmen'!$D$27</f>
        <v>0</v>
      </c>
      <c r="DI41" s="5">
        <f>$DG$41*'Positionen Mindereinnahmen'!$E$27</f>
        <v>0</v>
      </c>
      <c r="DJ41" s="5">
        <f>$DG$41*'Positionen Mindereinnahmen'!$F$27</f>
        <v>0</v>
      </c>
      <c r="DK41" s="5">
        <v>0</v>
      </c>
      <c r="DL41" s="5">
        <f>$DK$41*'Positionen Mindereinnahmen'!$D$28</f>
        <v>0</v>
      </c>
      <c r="DM41" s="5">
        <f>$DK$41*'Positionen Mindereinnahmen'!$E$28</f>
        <v>0</v>
      </c>
      <c r="DN41" s="5">
        <f>$DK$41*'Positionen Mindereinnahmen'!$F$28</f>
        <v>0</v>
      </c>
      <c r="DO41" s="5">
        <v>0.15</v>
      </c>
      <c r="DP41" s="5">
        <f>$DO$41*'Positionen Mindereinnahmen'!$D$29</f>
        <v>6.3750000000000001E-2</v>
      </c>
      <c r="DQ41" s="5">
        <f>$DO$41*'Positionen Mindereinnahmen'!$E$29</f>
        <v>6.3750000000000001E-2</v>
      </c>
      <c r="DR41" s="5">
        <f>$DO$41*'Positionen Mindereinnahmen'!$F$29</f>
        <v>2.2499999999999999E-2</v>
      </c>
      <c r="DS41" s="5">
        <v>0.02</v>
      </c>
      <c r="DT41" s="5">
        <f>$DS$41*'Positionen Mindereinnahmen'!$D$30</f>
        <v>0.01</v>
      </c>
      <c r="DU41" s="5">
        <f>$DS$41*'Positionen Mindereinnahmen'!$E$30</f>
        <v>0.01</v>
      </c>
      <c r="DV41" s="5">
        <f>$DS$41*'Positionen Mindereinnahmen'!$F$30</f>
        <v>0</v>
      </c>
      <c r="DW41" s="5">
        <v>1.083</v>
      </c>
      <c r="DX41" s="5">
        <f>$DW$41*'Positionen Mindereinnahmen'!$D$31</f>
        <v>0.49818000000000001</v>
      </c>
      <c r="DY41" s="5">
        <f>$DW$41*'Positionen Mindereinnahmen'!$E$31</f>
        <v>0.49818000000000001</v>
      </c>
      <c r="DZ41" s="5">
        <f>$DW$41*'Positionen Mindereinnahmen'!$F$31</f>
        <v>8.5556999999999994E-2</v>
      </c>
      <c r="EA41" s="5">
        <v>0.1</v>
      </c>
      <c r="EB41" s="5">
        <f>$EA$41*'Positionen Mindereinnahmen'!$D$32</f>
        <v>4.3000000000000003E-2</v>
      </c>
      <c r="EC41" s="5">
        <f>$EA$41*'Positionen Mindereinnahmen'!$E$32</f>
        <v>4.3000000000000003E-2</v>
      </c>
      <c r="ED41" s="5">
        <f>$EA$41*'Positionen Mindereinnahmen'!$F$32</f>
        <v>1.4000000000000002E-2</v>
      </c>
    </row>
    <row r="42" spans="2:134" x14ac:dyDescent="0.4">
      <c r="B42" s="1">
        <v>2002</v>
      </c>
      <c r="C42" s="4">
        <f t="shared" si="1"/>
        <v>10.167095</v>
      </c>
      <c r="D42" s="4">
        <f t="shared" si="2"/>
        <v>5.0835474999999999</v>
      </c>
      <c r="E42" s="4">
        <f t="shared" si="3"/>
        <v>5.0835474999999999</v>
      </c>
      <c r="F42" s="17">
        <f t="shared" si="4"/>
        <v>0</v>
      </c>
      <c r="G42" s="17">
        <f t="shared" si="5"/>
        <v>0</v>
      </c>
      <c r="H42" s="17">
        <f t="shared" si="5"/>
        <v>0</v>
      </c>
      <c r="I42" s="17">
        <f t="shared" si="6"/>
        <v>1.0275300000000001</v>
      </c>
      <c r="J42" s="17">
        <f t="shared" si="7"/>
        <v>0.51376500000000003</v>
      </c>
      <c r="K42" s="17">
        <f t="shared" si="7"/>
        <v>0.51376500000000003</v>
      </c>
      <c r="L42" s="17">
        <f t="shared" si="8"/>
        <v>9.1395649999999993</v>
      </c>
      <c r="M42" s="17">
        <f t="shared" si="9"/>
        <v>4.5697824999999996</v>
      </c>
      <c r="N42" s="17">
        <f t="shared" si="10"/>
        <v>4.5697824999999996</v>
      </c>
      <c r="O42" s="5">
        <v>4.2000000000000003E-2</v>
      </c>
      <c r="P42" s="5">
        <f>O42*'Positionen Mindereinnahmen'!D3</f>
        <v>1.7850000000000001E-2</v>
      </c>
      <c r="Q42" s="5">
        <f>O42*'Positionen Mindereinnahmen'!E3</f>
        <v>1.7850000000000001E-2</v>
      </c>
      <c r="R42" s="5">
        <f>O42*'Positionen Mindereinnahmen'!F3</f>
        <v>6.3E-3</v>
      </c>
      <c r="S42" s="5">
        <v>2.1000000000000001E-2</v>
      </c>
      <c r="T42" s="5">
        <f>$S$42*'Positionen Mindereinnahmen'!$D$4</f>
        <v>8.9250000000000006E-3</v>
      </c>
      <c r="U42" s="5">
        <f>$S$42*'Positionen Mindereinnahmen'!$E$4</f>
        <v>8.9250000000000006E-3</v>
      </c>
      <c r="V42" s="5">
        <f>$S$42*'Positionen Mindereinnahmen'!$F$4</f>
        <v>3.15E-3</v>
      </c>
      <c r="W42" s="5">
        <v>0</v>
      </c>
      <c r="X42" s="5">
        <f>$W$42*'Positionen Mindereinnahmen'!$D$5</f>
        <v>0</v>
      </c>
      <c r="Y42" s="5">
        <f>$W$42*'Positionen Mindereinnahmen'!$E$5</f>
        <v>0</v>
      </c>
      <c r="Z42" s="5">
        <f>$W$42*'Positionen Mindereinnahmen'!$F$5</f>
        <v>0</v>
      </c>
      <c r="AA42" s="5">
        <v>0</v>
      </c>
      <c r="AB42" s="5">
        <f>$AA$42*'Positionen Mindereinnahmen'!$D$6</f>
        <v>0</v>
      </c>
      <c r="AC42" s="5">
        <f>$AA$42*'Positionen Mindereinnahmen'!$E$6</f>
        <v>0</v>
      </c>
      <c r="AD42" s="5">
        <f>$AA$42*'Positionen Mindereinnahmen'!$F$6</f>
        <v>0</v>
      </c>
      <c r="AE42" s="5">
        <v>0.28999999999999998</v>
      </c>
      <c r="AF42" s="5">
        <f>$AE$42*'Positionen Mindereinnahmen'!$D$7</f>
        <v>0.12324999999999998</v>
      </c>
      <c r="AG42" s="5">
        <f>$AE$42*'Positionen Mindereinnahmen'!$E$7</f>
        <v>0.12324999999999998</v>
      </c>
      <c r="AH42" s="5">
        <f>$AE$42*'Positionen Mindereinnahmen'!$F$7</f>
        <v>4.3499999999999997E-2</v>
      </c>
      <c r="AI42" s="5">
        <v>0</v>
      </c>
      <c r="AJ42" s="5">
        <f>$AI$42*'Positionen Mindereinnahmen'!$D$8</f>
        <v>0</v>
      </c>
      <c r="AK42" s="5">
        <f>$AI$42*'Positionen Mindereinnahmen'!$E$8</f>
        <v>0</v>
      </c>
      <c r="AL42" s="5">
        <f>$AI$42*'Positionen Mindereinnahmen'!$F$8</f>
        <v>0</v>
      </c>
      <c r="AM42" s="5">
        <v>1.1100000000000001</v>
      </c>
      <c r="AN42" s="5">
        <f>$AM$42*'Positionen Mindereinnahmen'!$D$9</f>
        <v>0.47175</v>
      </c>
      <c r="AO42" s="5">
        <f>$AM$42*'Positionen Mindereinnahmen'!$E$9</f>
        <v>0.47175</v>
      </c>
      <c r="AP42" s="5">
        <f>$AM$42*'Positionen Mindereinnahmen'!$F$9</f>
        <v>0.16650000000000001</v>
      </c>
      <c r="AQ42" s="5">
        <v>0</v>
      </c>
      <c r="AR42" s="5">
        <f>$AQ$42*'Positionen Mindereinnahmen'!$D$10</f>
        <v>0</v>
      </c>
      <c r="AS42" s="5">
        <f>$AQ$42*'Positionen Mindereinnahmen'!$E$10</f>
        <v>0</v>
      </c>
      <c r="AT42" s="5">
        <f>$AQ$42*'Positionen Mindereinnahmen'!$F$10</f>
        <v>0</v>
      </c>
      <c r="AU42" s="5">
        <v>0</v>
      </c>
      <c r="AV42" s="5">
        <f>$AU$42*'Positionen Mindereinnahmen'!$D$11</f>
        <v>0</v>
      </c>
      <c r="AW42" s="5">
        <f>$AU$42*'Positionen Mindereinnahmen'!$E$11</f>
        <v>0</v>
      </c>
      <c r="AX42" s="5">
        <f>$AU$42*'Positionen Mindereinnahmen'!$F$11</f>
        <v>0</v>
      </c>
      <c r="AY42" s="5">
        <v>0</v>
      </c>
      <c r="AZ42" s="5">
        <f>$AY$42*'Positionen Mindereinnahmen'!$D$12</f>
        <v>0</v>
      </c>
      <c r="BA42" s="5">
        <f>$AY$42*'Positionen Mindereinnahmen'!$E$12</f>
        <v>0</v>
      </c>
      <c r="BB42" s="5">
        <f>$AY$42*'Positionen Mindereinnahmen'!$F$12</f>
        <v>0</v>
      </c>
      <c r="BC42" s="5">
        <v>0</v>
      </c>
      <c r="BD42" s="5">
        <f>$BC$42*'Positionen Mindereinnahmen'!$D$13</f>
        <v>0</v>
      </c>
      <c r="BE42" s="5">
        <f>$BC$42*'Positionen Mindereinnahmen'!$E$13</f>
        <v>0</v>
      </c>
      <c r="BF42" s="5">
        <f>$BC$42*'Positionen Mindereinnahmen'!$F$13</f>
        <v>0</v>
      </c>
      <c r="BG42" s="5">
        <v>1.2E-2</v>
      </c>
      <c r="BH42" s="5">
        <f>$BG$42*'Positionen Mindereinnahmen'!$D$14</f>
        <v>5.1000000000000004E-3</v>
      </c>
      <c r="BI42" s="5">
        <f>$BG$42*'Positionen Mindereinnahmen'!$E$14</f>
        <v>5.1000000000000004E-3</v>
      </c>
      <c r="BJ42" s="5">
        <f>$BG$42*'Positionen Mindereinnahmen'!$F$14</f>
        <v>1.8E-3</v>
      </c>
      <c r="BK42" s="5">
        <v>0</v>
      </c>
      <c r="BL42" s="5">
        <f>$BK$42*'Positionen Mindereinnahmen'!$D$15</f>
        <v>0</v>
      </c>
      <c r="BM42" s="5">
        <f>$BK$42*'Positionen Mindereinnahmen'!$E$15</f>
        <v>0</v>
      </c>
      <c r="BN42" s="5">
        <f>$BK$42*'Positionen Mindereinnahmen'!$F$15</f>
        <v>0</v>
      </c>
      <c r="BO42" s="5">
        <v>6.1241000000000003</v>
      </c>
      <c r="BP42" s="5">
        <f>$BO$42*'Positionen Mindereinnahmen'!$D$16</f>
        <v>2.6027425000000002</v>
      </c>
      <c r="BQ42" s="5">
        <f>$BO$42*'Positionen Mindereinnahmen'!$E$16</f>
        <v>2.6027425000000002</v>
      </c>
      <c r="BR42" s="5">
        <f>$BO$42*'Positionen Mindereinnahmen'!$F$16</f>
        <v>0.91861499999999996</v>
      </c>
      <c r="BS42" s="5">
        <v>3.0108000000000001</v>
      </c>
      <c r="BT42" s="5">
        <f>$BS$42*'Positionen Mindereinnahmen'!$D$17</f>
        <v>1.27959</v>
      </c>
      <c r="BU42" s="5">
        <f>$BS$42*'Positionen Mindereinnahmen'!$E$17</f>
        <v>1.27959</v>
      </c>
      <c r="BV42" s="5">
        <f>$BS$42*'Positionen Mindereinnahmen'!$F$17</f>
        <v>0.45162000000000002</v>
      </c>
      <c r="BW42" s="5">
        <v>0</v>
      </c>
      <c r="BX42" s="5">
        <f>$BW$42*'Positionen Mindereinnahmen'!$D$18</f>
        <v>0</v>
      </c>
      <c r="BY42" s="5">
        <f>$BW$42*'Positionen Mindereinnahmen'!$E$18</f>
        <v>0</v>
      </c>
      <c r="BZ42" s="5">
        <f>$BW$42*'Positionen Mindereinnahmen'!$F$18</f>
        <v>0</v>
      </c>
      <c r="CA42" s="5">
        <v>0</v>
      </c>
      <c r="CB42" s="5">
        <f>$CA$42*'Positionen Mindereinnahmen'!$D$19</f>
        <v>0</v>
      </c>
      <c r="CC42" s="5">
        <f>$CA$42*'Positionen Mindereinnahmen'!$E$19</f>
        <v>0</v>
      </c>
      <c r="CD42" s="5">
        <f>$CA$42*'Positionen Mindereinnahmen'!$F$19</f>
        <v>0</v>
      </c>
      <c r="CE42" s="5">
        <v>0</v>
      </c>
      <c r="CF42" s="5">
        <f>$CE$42*'Positionen Mindereinnahmen'!$D$20</f>
        <v>0</v>
      </c>
      <c r="CG42" s="5">
        <f>$CE$42*'Positionen Mindereinnahmen'!$E$20</f>
        <v>0</v>
      </c>
      <c r="CH42" s="5">
        <f>$CE$42*'Positionen Mindereinnahmen'!$F$20</f>
        <v>0</v>
      </c>
      <c r="CI42" s="5">
        <v>0</v>
      </c>
      <c r="CJ42" s="5">
        <f>$CI$42*'Positionen Mindereinnahmen'!$D$21</f>
        <v>0</v>
      </c>
      <c r="CK42" s="5">
        <f>$CI$42*'Positionen Mindereinnahmen'!$E$21</f>
        <v>0</v>
      </c>
      <c r="CL42" s="5">
        <f>$CI$42*'Positionen Mindereinnahmen'!$F$21</f>
        <v>0</v>
      </c>
      <c r="CM42" s="5">
        <v>0</v>
      </c>
      <c r="CN42" s="5">
        <f>$CM$42*'Positionen Mindereinnahmen'!$D$22</f>
        <v>0</v>
      </c>
      <c r="CO42" s="5">
        <f>$CM$42*'Positionen Mindereinnahmen'!$E$22</f>
        <v>0</v>
      </c>
      <c r="CP42" s="5">
        <f>$CM$42*'Positionen Mindereinnahmen'!$F$22</f>
        <v>0</v>
      </c>
      <c r="CQ42" s="5">
        <v>0</v>
      </c>
      <c r="CR42" s="5">
        <f>$CQ$42*'Positionen Mindereinnahmen'!$D$23</f>
        <v>0</v>
      </c>
      <c r="CS42" s="5">
        <f>$CQ$42*'Positionen Mindereinnahmen'!$E$23</f>
        <v>0</v>
      </c>
      <c r="CT42" s="5">
        <f>$CQ$42*'Positionen Mindereinnahmen'!$F$23</f>
        <v>0</v>
      </c>
      <c r="CU42" s="5">
        <v>0</v>
      </c>
      <c r="CV42" s="5">
        <f>$CU$42*'Positionen Mindereinnahmen'!$D$24</f>
        <v>0</v>
      </c>
      <c r="CW42" s="5">
        <f>$CU$42*'Positionen Mindereinnahmen'!$E$24</f>
        <v>0</v>
      </c>
      <c r="CX42" s="5">
        <f>$CU$42*'Positionen Mindereinnahmen'!$F$24</f>
        <v>0</v>
      </c>
      <c r="CY42" s="5">
        <v>0</v>
      </c>
      <c r="CZ42" s="5">
        <f>$CY$42*'Positionen Mindereinnahmen'!$D$25</f>
        <v>0</v>
      </c>
      <c r="DA42" s="5">
        <f>$CY$42*'Positionen Mindereinnahmen'!$E$25</f>
        <v>0</v>
      </c>
      <c r="DB42" s="5">
        <f>$CY$42*'Positionen Mindereinnahmen'!$F$25</f>
        <v>0</v>
      </c>
      <c r="DC42" s="5">
        <v>0</v>
      </c>
      <c r="DD42" s="5">
        <f>$DC$42*'Positionen Mindereinnahmen'!$D$26</f>
        <v>0</v>
      </c>
      <c r="DE42" s="5">
        <f>$DC$42*'Positionen Mindereinnahmen'!$E$26</f>
        <v>0</v>
      </c>
      <c r="DF42" s="5">
        <f>$DC$42*'Positionen Mindereinnahmen'!$F$26</f>
        <v>0</v>
      </c>
      <c r="DG42" s="5">
        <v>0</v>
      </c>
      <c r="DH42" s="5">
        <f>$DG$42*'Positionen Mindereinnahmen'!$D$27</f>
        <v>0</v>
      </c>
      <c r="DI42" s="5">
        <f>$DG$42*'Positionen Mindereinnahmen'!$E$27</f>
        <v>0</v>
      </c>
      <c r="DJ42" s="5">
        <f>$DG$42*'Positionen Mindereinnahmen'!$F$27</f>
        <v>0</v>
      </c>
      <c r="DK42" s="5">
        <v>0</v>
      </c>
      <c r="DL42" s="5">
        <f>$DK$42*'Positionen Mindereinnahmen'!$D$28</f>
        <v>0</v>
      </c>
      <c r="DM42" s="5">
        <f>$DK$42*'Positionen Mindereinnahmen'!$E$28</f>
        <v>0</v>
      </c>
      <c r="DN42" s="5">
        <f>$DK$42*'Positionen Mindereinnahmen'!$F$28</f>
        <v>0</v>
      </c>
      <c r="DO42" s="5">
        <v>0.14000000000000001</v>
      </c>
      <c r="DP42" s="5">
        <f>$DO$42*'Positionen Mindereinnahmen'!$D$29</f>
        <v>5.9500000000000004E-2</v>
      </c>
      <c r="DQ42" s="5">
        <f>$DO$42*'Positionen Mindereinnahmen'!$E$29</f>
        <v>5.9500000000000004E-2</v>
      </c>
      <c r="DR42" s="5">
        <f>$DO$42*'Positionen Mindereinnahmen'!$F$29</f>
        <v>2.1000000000000001E-2</v>
      </c>
      <c r="DS42" s="5">
        <v>0.02</v>
      </c>
      <c r="DT42" s="5">
        <f>$DS$42*'Positionen Mindereinnahmen'!$D$30</f>
        <v>0.01</v>
      </c>
      <c r="DU42" s="5">
        <f>$DS$42*'Positionen Mindereinnahmen'!$E$30</f>
        <v>0.01</v>
      </c>
      <c r="DV42" s="5">
        <f>$DS$42*'Positionen Mindereinnahmen'!$F$30</f>
        <v>0</v>
      </c>
      <c r="DW42" s="5">
        <v>1.004</v>
      </c>
      <c r="DX42" s="5">
        <f>$DW$42*'Positionen Mindereinnahmen'!$D$31</f>
        <v>0.46184000000000003</v>
      </c>
      <c r="DY42" s="5">
        <f>$DW$42*'Positionen Mindereinnahmen'!$E$31</f>
        <v>0.46184000000000003</v>
      </c>
      <c r="DZ42" s="5">
        <f>$DW$42*'Positionen Mindereinnahmen'!$F$31</f>
        <v>7.9315999999999998E-2</v>
      </c>
      <c r="EA42" s="5">
        <v>0.1</v>
      </c>
      <c r="EB42" s="5">
        <f>$EA$42*'Positionen Mindereinnahmen'!$D$32</f>
        <v>4.3000000000000003E-2</v>
      </c>
      <c r="EC42" s="5">
        <f>$EA$42*'Positionen Mindereinnahmen'!$E$32</f>
        <v>4.3000000000000003E-2</v>
      </c>
      <c r="ED42" s="5">
        <f>$EA$42*'Positionen Mindereinnahmen'!$F$32</f>
        <v>1.4000000000000002E-2</v>
      </c>
    </row>
    <row r="43" spans="2:134" x14ac:dyDescent="0.4">
      <c r="B43" s="1">
        <v>2003</v>
      </c>
      <c r="C43" s="4">
        <f t="shared" si="1"/>
        <v>10.309650000000001</v>
      </c>
      <c r="D43" s="4">
        <f t="shared" si="2"/>
        <v>5.1548250000000007</v>
      </c>
      <c r="E43" s="4">
        <f t="shared" si="3"/>
        <v>5.1548250000000007</v>
      </c>
      <c r="F43" s="17">
        <f t="shared" si="4"/>
        <v>0</v>
      </c>
      <c r="G43" s="17">
        <f t="shared" si="5"/>
        <v>0</v>
      </c>
      <c r="H43" s="17">
        <f t="shared" si="5"/>
        <v>0</v>
      </c>
      <c r="I43" s="17">
        <f t="shared" si="6"/>
        <v>0.73780000000000012</v>
      </c>
      <c r="J43" s="17">
        <f t="shared" si="7"/>
        <v>0.36890000000000006</v>
      </c>
      <c r="K43" s="17">
        <f t="shared" si="7"/>
        <v>0.36890000000000006</v>
      </c>
      <c r="L43" s="17">
        <f t="shared" si="8"/>
        <v>9.5718500000000013</v>
      </c>
      <c r="M43" s="17">
        <f t="shared" si="9"/>
        <v>4.7859250000000007</v>
      </c>
      <c r="N43" s="17">
        <f t="shared" si="10"/>
        <v>4.7859250000000007</v>
      </c>
      <c r="O43" s="5">
        <v>6.3E-2</v>
      </c>
      <c r="P43" s="5">
        <f>O43*'Positionen Mindereinnahmen'!D3</f>
        <v>2.6775E-2</v>
      </c>
      <c r="Q43" s="5">
        <f>O43*'Positionen Mindereinnahmen'!E3</f>
        <v>2.6775E-2</v>
      </c>
      <c r="R43" s="5">
        <f>O43*'Positionen Mindereinnahmen'!F3</f>
        <v>9.4500000000000001E-3</v>
      </c>
      <c r="S43" s="5">
        <v>0.04</v>
      </c>
      <c r="T43" s="5">
        <f>$S$43*'Positionen Mindereinnahmen'!$D$4</f>
        <v>1.7000000000000001E-2</v>
      </c>
      <c r="U43" s="5">
        <f>$S$43*'Positionen Mindereinnahmen'!$E$4</f>
        <v>1.7000000000000001E-2</v>
      </c>
      <c r="V43" s="5">
        <f>$S$43*'Positionen Mindereinnahmen'!$F$4</f>
        <v>6.0000000000000001E-3</v>
      </c>
      <c r="W43" s="5">
        <v>0</v>
      </c>
      <c r="X43" s="5">
        <f>$W$43*'Positionen Mindereinnahmen'!$D$5</f>
        <v>0</v>
      </c>
      <c r="Y43" s="5">
        <f>$W$43*'Positionen Mindereinnahmen'!$E$5</f>
        <v>0</v>
      </c>
      <c r="Z43" s="5">
        <f>$W$43*'Positionen Mindereinnahmen'!$F$5</f>
        <v>0</v>
      </c>
      <c r="AA43" s="5">
        <v>0</v>
      </c>
      <c r="AB43" s="5">
        <f>$AA$43*'Positionen Mindereinnahmen'!$D$6</f>
        <v>0</v>
      </c>
      <c r="AC43" s="5">
        <f>$AA$43*'Positionen Mindereinnahmen'!$E$6</f>
        <v>0</v>
      </c>
      <c r="AD43" s="5">
        <f>$AA$43*'Positionen Mindereinnahmen'!$F$6</f>
        <v>0</v>
      </c>
      <c r="AE43" s="5">
        <v>6.5000000000000002E-2</v>
      </c>
      <c r="AF43" s="5">
        <f>$AE$43*'Positionen Mindereinnahmen'!$D$7</f>
        <v>2.7625E-2</v>
      </c>
      <c r="AG43" s="5">
        <f>$AE$43*'Positionen Mindereinnahmen'!$E$7</f>
        <v>2.7625E-2</v>
      </c>
      <c r="AH43" s="5">
        <f>$AE$43*'Positionen Mindereinnahmen'!$F$7</f>
        <v>9.75E-3</v>
      </c>
      <c r="AI43" s="5">
        <v>0</v>
      </c>
      <c r="AJ43" s="5">
        <f>$AI$43*'Positionen Mindereinnahmen'!$D$8</f>
        <v>0</v>
      </c>
      <c r="AK43" s="5">
        <f>$AI$43*'Positionen Mindereinnahmen'!$E$8</f>
        <v>0</v>
      </c>
      <c r="AL43" s="5">
        <f>$AI$43*'Positionen Mindereinnahmen'!$F$8</f>
        <v>0</v>
      </c>
      <c r="AM43" s="5">
        <v>0.43</v>
      </c>
      <c r="AN43" s="5">
        <f>$AM$43*'Positionen Mindereinnahmen'!$D$9</f>
        <v>0.18275</v>
      </c>
      <c r="AO43" s="5">
        <f>$AM$43*'Positionen Mindereinnahmen'!$E$9</f>
        <v>0.18275</v>
      </c>
      <c r="AP43" s="5">
        <f>$AM$43*'Positionen Mindereinnahmen'!$F$9</f>
        <v>6.4500000000000002E-2</v>
      </c>
      <c r="AQ43" s="5">
        <v>0</v>
      </c>
      <c r="AR43" s="5">
        <f>$AQ$43*'Positionen Mindereinnahmen'!$D$10</f>
        <v>0</v>
      </c>
      <c r="AS43" s="5">
        <f>$AQ$43*'Positionen Mindereinnahmen'!$E$10</f>
        <v>0</v>
      </c>
      <c r="AT43" s="5">
        <f>$AQ$43*'Positionen Mindereinnahmen'!$F$10</f>
        <v>0</v>
      </c>
      <c r="AU43" s="5">
        <v>0</v>
      </c>
      <c r="AV43" s="5">
        <f>$AU$43*'Positionen Mindereinnahmen'!$D$11</f>
        <v>0</v>
      </c>
      <c r="AW43" s="5">
        <f>$AU$43*'Positionen Mindereinnahmen'!$E$11</f>
        <v>0</v>
      </c>
      <c r="AX43" s="5">
        <f>$AU$43*'Positionen Mindereinnahmen'!$F$11</f>
        <v>0</v>
      </c>
      <c r="AY43" s="5">
        <v>0</v>
      </c>
      <c r="AZ43" s="5">
        <f>$AY$43*'Positionen Mindereinnahmen'!$D$12</f>
        <v>0</v>
      </c>
      <c r="BA43" s="5">
        <f>$AY$43*'Positionen Mindereinnahmen'!$E$12</f>
        <v>0</v>
      </c>
      <c r="BB43" s="5">
        <f>$AY$43*'Positionen Mindereinnahmen'!$F$12</f>
        <v>0</v>
      </c>
      <c r="BC43" s="5">
        <v>0</v>
      </c>
      <c r="BD43" s="5">
        <f>$BC$43*'Positionen Mindereinnahmen'!$D$13</f>
        <v>0</v>
      </c>
      <c r="BE43" s="5">
        <f>$BC$43*'Positionen Mindereinnahmen'!$E$13</f>
        <v>0</v>
      </c>
      <c r="BF43" s="5">
        <f>$BC$43*'Positionen Mindereinnahmen'!$F$13</f>
        <v>0</v>
      </c>
      <c r="BG43" s="5">
        <v>1.7000000000000001E-2</v>
      </c>
      <c r="BH43" s="5">
        <f>$BG$43*'Positionen Mindereinnahmen'!$D$14</f>
        <v>7.2250000000000005E-3</v>
      </c>
      <c r="BI43" s="5">
        <f>$BG$43*'Positionen Mindereinnahmen'!$E$14</f>
        <v>7.2250000000000005E-3</v>
      </c>
      <c r="BJ43" s="5">
        <f>$BG$43*'Positionen Mindereinnahmen'!$F$14</f>
        <v>2.5500000000000002E-3</v>
      </c>
      <c r="BK43" s="5">
        <v>0</v>
      </c>
      <c r="BL43" s="5">
        <f>$BK$43*'Positionen Mindereinnahmen'!$D$15</f>
        <v>0</v>
      </c>
      <c r="BM43" s="5">
        <f>$BK$43*'Positionen Mindereinnahmen'!$E$15</f>
        <v>0</v>
      </c>
      <c r="BN43" s="5">
        <f>$BK$43*'Positionen Mindereinnahmen'!$F$15</f>
        <v>0</v>
      </c>
      <c r="BO43" s="5">
        <v>6.99</v>
      </c>
      <c r="BP43" s="5">
        <f>$BO$43*'Positionen Mindereinnahmen'!$D$16</f>
        <v>2.9707500000000002</v>
      </c>
      <c r="BQ43" s="5">
        <f>$BO$43*'Positionen Mindereinnahmen'!$E$16</f>
        <v>2.9707500000000002</v>
      </c>
      <c r="BR43" s="5">
        <f>$BO$43*'Positionen Mindereinnahmen'!$F$16</f>
        <v>1.0485</v>
      </c>
      <c r="BS43" s="5">
        <v>3.4359999999999999</v>
      </c>
      <c r="BT43" s="5">
        <f>$BS$43*'Positionen Mindereinnahmen'!$D$17</f>
        <v>1.4602999999999999</v>
      </c>
      <c r="BU43" s="5">
        <f>$BS$43*'Positionen Mindereinnahmen'!$E$17</f>
        <v>1.4602999999999999</v>
      </c>
      <c r="BV43" s="5">
        <f>$BS$43*'Positionen Mindereinnahmen'!$F$17</f>
        <v>0.51539999999999997</v>
      </c>
      <c r="BW43" s="5">
        <v>0</v>
      </c>
      <c r="BX43" s="5">
        <f>$BW$43*'Positionen Mindereinnahmen'!$D$18</f>
        <v>0</v>
      </c>
      <c r="BY43" s="5">
        <f>$BW$43*'Positionen Mindereinnahmen'!$E$18</f>
        <v>0</v>
      </c>
      <c r="BZ43" s="5">
        <f>$BW$43*'Positionen Mindereinnahmen'!$F$18</f>
        <v>0</v>
      </c>
      <c r="CA43" s="5">
        <v>0</v>
      </c>
      <c r="CB43" s="5">
        <f>$CA$43*'Positionen Mindereinnahmen'!$D$19</f>
        <v>0</v>
      </c>
      <c r="CC43" s="5">
        <f>$CA$43*'Positionen Mindereinnahmen'!$E$19</f>
        <v>0</v>
      </c>
      <c r="CD43" s="5">
        <f>$CA$43*'Positionen Mindereinnahmen'!$F$19</f>
        <v>0</v>
      </c>
      <c r="CE43" s="5">
        <v>0</v>
      </c>
      <c r="CF43" s="5">
        <f>$CE$43*'Positionen Mindereinnahmen'!$D$20</f>
        <v>0</v>
      </c>
      <c r="CG43" s="5">
        <f>$CE$43*'Positionen Mindereinnahmen'!$E$20</f>
        <v>0</v>
      </c>
      <c r="CH43" s="5">
        <f>$CE$43*'Positionen Mindereinnahmen'!$F$20</f>
        <v>0</v>
      </c>
      <c r="CI43" s="5">
        <v>0</v>
      </c>
      <c r="CJ43" s="5">
        <f>$CI$43*'Positionen Mindereinnahmen'!$D$21</f>
        <v>0</v>
      </c>
      <c r="CK43" s="5">
        <f>$CI$43*'Positionen Mindereinnahmen'!$E$21</f>
        <v>0</v>
      </c>
      <c r="CL43" s="5">
        <f>$CI$43*'Positionen Mindereinnahmen'!$F$21</f>
        <v>0</v>
      </c>
      <c r="CM43" s="5">
        <v>0</v>
      </c>
      <c r="CN43" s="5">
        <f>$CM$43*'Positionen Mindereinnahmen'!$D$22</f>
        <v>0</v>
      </c>
      <c r="CO43" s="5">
        <f>$CM$43*'Positionen Mindereinnahmen'!$E$22</f>
        <v>0</v>
      </c>
      <c r="CP43" s="5">
        <f>$CM$43*'Positionen Mindereinnahmen'!$F$22</f>
        <v>0</v>
      </c>
      <c r="CQ43" s="5">
        <v>0</v>
      </c>
      <c r="CR43" s="5">
        <f>$CQ$43*'Positionen Mindereinnahmen'!$D$23</f>
        <v>0</v>
      </c>
      <c r="CS43" s="5">
        <f>$CQ$43*'Positionen Mindereinnahmen'!$E$23</f>
        <v>0</v>
      </c>
      <c r="CT43" s="5">
        <f>$CQ$43*'Positionen Mindereinnahmen'!$F$23</f>
        <v>0</v>
      </c>
      <c r="CU43" s="5">
        <v>0</v>
      </c>
      <c r="CV43" s="5">
        <f>$CU$43*'Positionen Mindereinnahmen'!$D$24</f>
        <v>0</v>
      </c>
      <c r="CW43" s="5">
        <f>$CU$43*'Positionen Mindereinnahmen'!$E$24</f>
        <v>0</v>
      </c>
      <c r="CX43" s="5">
        <f>$CU$43*'Positionen Mindereinnahmen'!$F$24</f>
        <v>0</v>
      </c>
      <c r="CY43" s="5">
        <v>0</v>
      </c>
      <c r="CZ43" s="5">
        <f>$CY$43*'Positionen Mindereinnahmen'!$D$25</f>
        <v>0</v>
      </c>
      <c r="DA43" s="5">
        <f>$CY$43*'Positionen Mindereinnahmen'!$E$25</f>
        <v>0</v>
      </c>
      <c r="DB43" s="5">
        <f>$CY$43*'Positionen Mindereinnahmen'!$F$25</f>
        <v>0</v>
      </c>
      <c r="DC43" s="5">
        <v>0</v>
      </c>
      <c r="DD43" s="5">
        <f>$DC$43*'Positionen Mindereinnahmen'!$D$26</f>
        <v>0</v>
      </c>
      <c r="DE43" s="5">
        <f>$DC$43*'Positionen Mindereinnahmen'!$E$26</f>
        <v>0</v>
      </c>
      <c r="DF43" s="5">
        <f>$DC$43*'Positionen Mindereinnahmen'!$F$26</f>
        <v>0</v>
      </c>
      <c r="DG43" s="5">
        <v>0</v>
      </c>
      <c r="DH43" s="5">
        <f>$DG$43*'Positionen Mindereinnahmen'!$D$27</f>
        <v>0</v>
      </c>
      <c r="DI43" s="5">
        <f>$DG$43*'Positionen Mindereinnahmen'!$E$27</f>
        <v>0</v>
      </c>
      <c r="DJ43" s="5">
        <f>$DG$43*'Positionen Mindereinnahmen'!$F$27</f>
        <v>0</v>
      </c>
      <c r="DK43" s="5">
        <v>0</v>
      </c>
      <c r="DL43" s="5">
        <f>$DK$43*'Positionen Mindereinnahmen'!$D$28</f>
        <v>0</v>
      </c>
      <c r="DM43" s="5">
        <f>$DK$43*'Positionen Mindereinnahmen'!$E$28</f>
        <v>0</v>
      </c>
      <c r="DN43" s="5">
        <f>$DK$43*'Positionen Mindereinnahmen'!$F$28</f>
        <v>0</v>
      </c>
      <c r="DO43" s="5">
        <v>0.26</v>
      </c>
      <c r="DP43" s="5">
        <f>$DO$43*'Positionen Mindereinnahmen'!$D$29</f>
        <v>0.1105</v>
      </c>
      <c r="DQ43" s="5">
        <f>$DO$43*'Positionen Mindereinnahmen'!$E$29</f>
        <v>0.1105</v>
      </c>
      <c r="DR43" s="5">
        <f>$DO$43*'Positionen Mindereinnahmen'!$F$29</f>
        <v>3.9E-2</v>
      </c>
      <c r="DS43" s="5">
        <v>0</v>
      </c>
      <c r="DT43" s="5">
        <f>$DS$43*'Positionen Mindereinnahmen'!$D$30</f>
        <v>0</v>
      </c>
      <c r="DU43" s="5">
        <f>$DS$43*'Positionen Mindereinnahmen'!$E$30</f>
        <v>0</v>
      </c>
      <c r="DV43" s="5">
        <f>$DS$43*'Positionen Mindereinnahmen'!$F$30</f>
        <v>0</v>
      </c>
      <c r="DW43" s="5">
        <v>0.76500000000000001</v>
      </c>
      <c r="DX43" s="5">
        <f>$DW$43*'Positionen Mindereinnahmen'!$D$31</f>
        <v>0.35190000000000005</v>
      </c>
      <c r="DY43" s="5">
        <f>$DW$43*'Positionen Mindereinnahmen'!$E$31</f>
        <v>0.35190000000000005</v>
      </c>
      <c r="DZ43" s="5">
        <f>$DW$43*'Positionen Mindereinnahmen'!$F$31</f>
        <v>6.0435000000000003E-2</v>
      </c>
      <c r="EA43" s="5">
        <v>0</v>
      </c>
      <c r="EB43" s="5">
        <f>$EA$43*'Positionen Mindereinnahmen'!$D$32</f>
        <v>0</v>
      </c>
      <c r="EC43" s="5">
        <f>$EA$43*'Positionen Mindereinnahmen'!$E$32</f>
        <v>0</v>
      </c>
      <c r="ED43" s="5">
        <f>$EA$43*'Positionen Mindereinnahmen'!$F$32</f>
        <v>0</v>
      </c>
    </row>
    <row r="44" spans="2:134" x14ac:dyDescent="0.4">
      <c r="B44" s="1">
        <v>2004</v>
      </c>
      <c r="C44" s="4">
        <f t="shared" si="1"/>
        <v>10.155949999999999</v>
      </c>
      <c r="D44" s="4">
        <f t="shared" si="2"/>
        <v>5.0779749999999995</v>
      </c>
      <c r="E44" s="4">
        <f t="shared" si="3"/>
        <v>5.0779749999999995</v>
      </c>
      <c r="F44" s="17">
        <f t="shared" si="4"/>
        <v>0</v>
      </c>
      <c r="G44" s="17">
        <f t="shared" si="5"/>
        <v>0</v>
      </c>
      <c r="H44" s="17">
        <f t="shared" si="5"/>
        <v>0</v>
      </c>
      <c r="I44" s="17">
        <f t="shared" si="6"/>
        <v>0.65040000000000009</v>
      </c>
      <c r="J44" s="17">
        <f t="shared" si="7"/>
        <v>0.32520000000000004</v>
      </c>
      <c r="K44" s="17">
        <f t="shared" si="7"/>
        <v>0.32520000000000004</v>
      </c>
      <c r="L44" s="17">
        <f t="shared" si="8"/>
        <v>9.5055499999999995</v>
      </c>
      <c r="M44" s="17">
        <f t="shared" si="9"/>
        <v>4.7527749999999997</v>
      </c>
      <c r="N44" s="17">
        <f t="shared" si="10"/>
        <v>4.7527749999999997</v>
      </c>
      <c r="O44" s="5">
        <v>6.2E-2</v>
      </c>
      <c r="P44" s="5">
        <f>O44*'Positionen Mindereinnahmen'!D3</f>
        <v>2.6349999999999998E-2</v>
      </c>
      <c r="Q44" s="5">
        <f>O44*'Positionen Mindereinnahmen'!E3</f>
        <v>2.6349999999999998E-2</v>
      </c>
      <c r="R44" s="5">
        <f>O44*'Positionen Mindereinnahmen'!F3</f>
        <v>9.2999999999999992E-3</v>
      </c>
      <c r="S44" s="5">
        <v>0.04</v>
      </c>
      <c r="T44" s="5">
        <f>$S$44*'Positionen Mindereinnahmen'!$D$4</f>
        <v>1.7000000000000001E-2</v>
      </c>
      <c r="U44" s="5">
        <f>$S$44*'Positionen Mindereinnahmen'!$E$4</f>
        <v>1.7000000000000001E-2</v>
      </c>
      <c r="V44" s="5">
        <f>$S$44*'Positionen Mindereinnahmen'!$F$4</f>
        <v>6.0000000000000001E-3</v>
      </c>
      <c r="W44" s="5">
        <v>0</v>
      </c>
      <c r="X44" s="5">
        <f>$W$44*'Positionen Mindereinnahmen'!$D$5</f>
        <v>0</v>
      </c>
      <c r="Y44" s="5">
        <f>$W$44*'Positionen Mindereinnahmen'!$E$5</f>
        <v>0</v>
      </c>
      <c r="Z44" s="5">
        <f>$W$44*'Positionen Mindereinnahmen'!$F$5</f>
        <v>0</v>
      </c>
      <c r="AA44" s="5">
        <v>0</v>
      </c>
      <c r="AB44" s="5">
        <f>$AA$44*'Positionen Mindereinnahmen'!$D$6</f>
        <v>0</v>
      </c>
      <c r="AC44" s="5">
        <f>$AA$44*'Positionen Mindereinnahmen'!$E$6</f>
        <v>0</v>
      </c>
      <c r="AD44" s="5">
        <f>$AA$44*'Positionen Mindereinnahmen'!$F$6</f>
        <v>0</v>
      </c>
      <c r="AE44" s="5">
        <v>0.04</v>
      </c>
      <c r="AF44" s="5">
        <f>$AE$44*'Positionen Mindereinnahmen'!$D$7</f>
        <v>1.7000000000000001E-2</v>
      </c>
      <c r="AG44" s="5">
        <f>$AE$44*'Positionen Mindereinnahmen'!$E$7</f>
        <v>1.7000000000000001E-2</v>
      </c>
      <c r="AH44" s="5">
        <f>$AE$44*'Positionen Mindereinnahmen'!$F$7</f>
        <v>6.0000000000000001E-3</v>
      </c>
      <c r="AI44" s="5">
        <v>0</v>
      </c>
      <c r="AJ44" s="5">
        <f>$AI$44*'Positionen Mindereinnahmen'!$D$8</f>
        <v>0</v>
      </c>
      <c r="AK44" s="5">
        <f>$AI$44*'Positionen Mindereinnahmen'!$E$8</f>
        <v>0</v>
      </c>
      <c r="AL44" s="5">
        <f>$AI$44*'Positionen Mindereinnahmen'!$F$8</f>
        <v>0</v>
      </c>
      <c r="AM44" s="5">
        <v>0.14499999999999999</v>
      </c>
      <c r="AN44" s="5">
        <f>$AM$44*'Positionen Mindereinnahmen'!$D$9</f>
        <v>6.1624999999999992E-2</v>
      </c>
      <c r="AO44" s="5">
        <f>$AM$44*'Positionen Mindereinnahmen'!$E$9</f>
        <v>6.1624999999999992E-2</v>
      </c>
      <c r="AP44" s="5">
        <f>$AM$44*'Positionen Mindereinnahmen'!$F$9</f>
        <v>2.1749999999999999E-2</v>
      </c>
      <c r="AQ44" s="5">
        <v>0</v>
      </c>
      <c r="AR44" s="5">
        <f>$AQ$44*'Positionen Mindereinnahmen'!$D$10</f>
        <v>0</v>
      </c>
      <c r="AS44" s="5">
        <f>$AQ$44*'Positionen Mindereinnahmen'!$E$10</f>
        <v>0</v>
      </c>
      <c r="AT44" s="5">
        <f>$AQ$44*'Positionen Mindereinnahmen'!$F$10</f>
        <v>0</v>
      </c>
      <c r="AU44" s="5">
        <v>0</v>
      </c>
      <c r="AV44" s="5">
        <f>$AU$44*'Positionen Mindereinnahmen'!$D$11</f>
        <v>0</v>
      </c>
      <c r="AW44" s="5">
        <f>$AU$44*'Positionen Mindereinnahmen'!$E$11</f>
        <v>0</v>
      </c>
      <c r="AX44" s="5">
        <f>$AU$44*'Positionen Mindereinnahmen'!$F$11</f>
        <v>0</v>
      </c>
      <c r="AY44" s="5">
        <v>0</v>
      </c>
      <c r="AZ44" s="5">
        <f>$AY$44*'Positionen Mindereinnahmen'!$D$12</f>
        <v>0</v>
      </c>
      <c r="BA44" s="5">
        <f>$AY$44*'Positionen Mindereinnahmen'!$E$12</f>
        <v>0</v>
      </c>
      <c r="BB44" s="5">
        <f>$AY$44*'Positionen Mindereinnahmen'!$F$12</f>
        <v>0</v>
      </c>
      <c r="BC44" s="5">
        <v>0</v>
      </c>
      <c r="BD44" s="5">
        <f>$BC$44*'Positionen Mindereinnahmen'!$D$13</f>
        <v>0</v>
      </c>
      <c r="BE44" s="5">
        <f>$BC$44*'Positionen Mindereinnahmen'!$E$13</f>
        <v>0</v>
      </c>
      <c r="BF44" s="5">
        <f>$BC$44*'Positionen Mindereinnahmen'!$F$13</f>
        <v>0</v>
      </c>
      <c r="BG44" s="5">
        <v>1.7000000000000001E-2</v>
      </c>
      <c r="BH44" s="5">
        <f>$BG$44*'Positionen Mindereinnahmen'!$D$14</f>
        <v>7.2250000000000005E-3</v>
      </c>
      <c r="BI44" s="5">
        <f>$BG$44*'Positionen Mindereinnahmen'!$E$14</f>
        <v>7.2250000000000005E-3</v>
      </c>
      <c r="BJ44" s="5">
        <f>$BG$44*'Positionen Mindereinnahmen'!$F$14</f>
        <v>2.5500000000000002E-3</v>
      </c>
      <c r="BK44" s="5">
        <v>0</v>
      </c>
      <c r="BL44" s="5">
        <f>$BK$44*'Positionen Mindereinnahmen'!$D$15</f>
        <v>0</v>
      </c>
      <c r="BM44" s="5">
        <f>$BK$44*'Positionen Mindereinnahmen'!$E$15</f>
        <v>0</v>
      </c>
      <c r="BN44" s="5">
        <f>$BK$44*'Positionen Mindereinnahmen'!$F$15</f>
        <v>0</v>
      </c>
      <c r="BO44" s="5">
        <v>7.1959999999999997</v>
      </c>
      <c r="BP44" s="5">
        <f>$BO$44*'Positionen Mindereinnahmen'!$D$16</f>
        <v>3.0583</v>
      </c>
      <c r="BQ44" s="5">
        <f>$BO$44*'Positionen Mindereinnahmen'!$E$16</f>
        <v>3.0583</v>
      </c>
      <c r="BR44" s="5">
        <f>$BO$44*'Positionen Mindereinnahmen'!$F$16</f>
        <v>1.0793999999999999</v>
      </c>
      <c r="BS44" s="5">
        <v>3.5379999999999998</v>
      </c>
      <c r="BT44" s="5">
        <f>$BS$44*'Positionen Mindereinnahmen'!$D$17</f>
        <v>1.5036499999999999</v>
      </c>
      <c r="BU44" s="5">
        <f>$BS$44*'Positionen Mindereinnahmen'!$E$17</f>
        <v>1.5036499999999999</v>
      </c>
      <c r="BV44" s="5">
        <f>$BS$44*'Positionen Mindereinnahmen'!$F$17</f>
        <v>0.53069999999999995</v>
      </c>
      <c r="BW44" s="5">
        <v>0</v>
      </c>
      <c r="BX44" s="5">
        <f>$BW$44*'Positionen Mindereinnahmen'!$D$18</f>
        <v>0</v>
      </c>
      <c r="BY44" s="5">
        <f>$BW$44*'Positionen Mindereinnahmen'!$E$18</f>
        <v>0</v>
      </c>
      <c r="BZ44" s="5">
        <f>$BW$44*'Positionen Mindereinnahmen'!$F$18</f>
        <v>0</v>
      </c>
      <c r="CA44" s="5">
        <v>0</v>
      </c>
      <c r="CB44" s="5">
        <f>$CA$44*'Positionen Mindereinnahmen'!$D$19</f>
        <v>0</v>
      </c>
      <c r="CC44" s="5">
        <f>$CA$44*'Positionen Mindereinnahmen'!$E$19</f>
        <v>0</v>
      </c>
      <c r="CD44" s="5">
        <f>$CA$44*'Positionen Mindereinnahmen'!$F$19</f>
        <v>0</v>
      </c>
      <c r="CE44" s="5">
        <v>0</v>
      </c>
      <c r="CF44" s="5">
        <f>$CE$44*'Positionen Mindereinnahmen'!$D$20</f>
        <v>0</v>
      </c>
      <c r="CG44" s="5">
        <f>$CE$44*'Positionen Mindereinnahmen'!$E$20</f>
        <v>0</v>
      </c>
      <c r="CH44" s="5">
        <f>$CE$44*'Positionen Mindereinnahmen'!$F$20</f>
        <v>0</v>
      </c>
      <c r="CI44" s="5">
        <v>0</v>
      </c>
      <c r="CJ44" s="5">
        <f>$CI$44*'Positionen Mindereinnahmen'!$D$21</f>
        <v>0</v>
      </c>
      <c r="CK44" s="5">
        <f>$CI$44*'Positionen Mindereinnahmen'!$E$21</f>
        <v>0</v>
      </c>
      <c r="CL44" s="5">
        <f>$CI$44*'Positionen Mindereinnahmen'!$F$21</f>
        <v>0</v>
      </c>
      <c r="CM44" s="5">
        <v>0</v>
      </c>
      <c r="CN44" s="5">
        <f>$CM$44*'Positionen Mindereinnahmen'!$D$22</f>
        <v>0</v>
      </c>
      <c r="CO44" s="5">
        <f>$CM$44*'Positionen Mindereinnahmen'!$E$22</f>
        <v>0</v>
      </c>
      <c r="CP44" s="5">
        <f>$CM$44*'Positionen Mindereinnahmen'!$F$22</f>
        <v>0</v>
      </c>
      <c r="CQ44" s="5">
        <v>0</v>
      </c>
      <c r="CR44" s="5">
        <f>$CQ$44*'Positionen Mindereinnahmen'!$D$23</f>
        <v>0</v>
      </c>
      <c r="CS44" s="5">
        <f>$CQ$44*'Positionen Mindereinnahmen'!$E$23</f>
        <v>0</v>
      </c>
      <c r="CT44" s="5">
        <f>$CQ$44*'Positionen Mindereinnahmen'!$F$23</f>
        <v>0</v>
      </c>
      <c r="CU44" s="5">
        <v>0</v>
      </c>
      <c r="CV44" s="5">
        <f>$CU$44*'Positionen Mindereinnahmen'!$D$24</f>
        <v>0</v>
      </c>
      <c r="CW44" s="5">
        <f>$CU$44*'Positionen Mindereinnahmen'!$E$24</f>
        <v>0</v>
      </c>
      <c r="CX44" s="5">
        <f>$CU$44*'Positionen Mindereinnahmen'!$F$24</f>
        <v>0</v>
      </c>
      <c r="CY44" s="5">
        <v>0</v>
      </c>
      <c r="CZ44" s="5">
        <f>$CY$44*'Positionen Mindereinnahmen'!$D$25</f>
        <v>0</v>
      </c>
      <c r="DA44" s="5">
        <f>$CY$44*'Positionen Mindereinnahmen'!$E$25</f>
        <v>0</v>
      </c>
      <c r="DB44" s="5">
        <f>$CY$44*'Positionen Mindereinnahmen'!$F$25</f>
        <v>0</v>
      </c>
      <c r="DC44" s="5">
        <v>0</v>
      </c>
      <c r="DD44" s="5">
        <f>$DC$44*'Positionen Mindereinnahmen'!$D$26</f>
        <v>0</v>
      </c>
      <c r="DE44" s="5">
        <f>$DC$44*'Positionen Mindereinnahmen'!$E$26</f>
        <v>0</v>
      </c>
      <c r="DF44" s="5">
        <f>$DC$44*'Positionen Mindereinnahmen'!$F$26</f>
        <v>0</v>
      </c>
      <c r="DG44" s="5">
        <v>0</v>
      </c>
      <c r="DH44" s="5">
        <f>$DG$44*'Positionen Mindereinnahmen'!$D$27</f>
        <v>0</v>
      </c>
      <c r="DI44" s="5">
        <f>$DG$44*'Positionen Mindereinnahmen'!$E$27</f>
        <v>0</v>
      </c>
      <c r="DJ44" s="5">
        <f>$DG$44*'Positionen Mindereinnahmen'!$F$27</f>
        <v>0</v>
      </c>
      <c r="DK44" s="5">
        <v>0</v>
      </c>
      <c r="DL44" s="5">
        <f>$DK$44*'Positionen Mindereinnahmen'!$D$28</f>
        <v>0</v>
      </c>
      <c r="DM44" s="5">
        <f>$DK$44*'Positionen Mindereinnahmen'!$E$28</f>
        <v>0</v>
      </c>
      <c r="DN44" s="5">
        <f>$DK$44*'Positionen Mindereinnahmen'!$F$28</f>
        <v>0</v>
      </c>
      <c r="DO44" s="5">
        <v>0.185</v>
      </c>
      <c r="DP44" s="5">
        <f>$DO$44*'Positionen Mindereinnahmen'!$D$29</f>
        <v>7.8625E-2</v>
      </c>
      <c r="DQ44" s="5">
        <f>$DO$44*'Positionen Mindereinnahmen'!$E$29</f>
        <v>7.8625E-2</v>
      </c>
      <c r="DR44" s="5">
        <f>$DO$44*'Positionen Mindereinnahmen'!$F$29</f>
        <v>2.775E-2</v>
      </c>
      <c r="DS44" s="5">
        <v>0</v>
      </c>
      <c r="DT44" s="5">
        <f>$DS$44*'Positionen Mindereinnahmen'!$D$30</f>
        <v>0</v>
      </c>
      <c r="DU44" s="5">
        <f>$DS$44*'Positionen Mindereinnahmen'!$E$30</f>
        <v>0</v>
      </c>
      <c r="DV44" s="5">
        <f>$DS$44*'Positionen Mindereinnahmen'!$F$30</f>
        <v>0</v>
      </c>
      <c r="DW44" s="5">
        <v>0.67</v>
      </c>
      <c r="DX44" s="5">
        <f>$DW$44*'Positionen Mindereinnahmen'!$D$31</f>
        <v>0.30820000000000003</v>
      </c>
      <c r="DY44" s="5">
        <f>$DW$44*'Positionen Mindereinnahmen'!$E$31</f>
        <v>0.30820000000000003</v>
      </c>
      <c r="DZ44" s="5">
        <f>$DW$44*'Positionen Mindereinnahmen'!$F$31</f>
        <v>5.2930000000000005E-2</v>
      </c>
      <c r="EA44" s="5">
        <v>0</v>
      </c>
      <c r="EB44" s="5">
        <f>$EA$44*'Positionen Mindereinnahmen'!$D$32</f>
        <v>0</v>
      </c>
      <c r="EC44" s="5">
        <f>$EA$44*'Positionen Mindereinnahmen'!$E$32</f>
        <v>0</v>
      </c>
      <c r="ED44" s="5">
        <f>$EA$44*'Positionen Mindereinnahmen'!$F$32</f>
        <v>0</v>
      </c>
    </row>
    <row r="45" spans="2:134" x14ac:dyDescent="0.4">
      <c r="B45" s="1">
        <v>2005</v>
      </c>
      <c r="C45" s="4">
        <f t="shared" si="1"/>
        <v>9.6012400000000007</v>
      </c>
      <c r="D45" s="4">
        <f t="shared" si="2"/>
        <v>4.8006200000000003</v>
      </c>
      <c r="E45" s="4">
        <f t="shared" si="3"/>
        <v>4.8006200000000003</v>
      </c>
      <c r="F45" s="17">
        <f t="shared" si="4"/>
        <v>0</v>
      </c>
      <c r="G45" s="17">
        <f t="shared" si="5"/>
        <v>0</v>
      </c>
      <c r="H45" s="17">
        <f t="shared" si="5"/>
        <v>0</v>
      </c>
      <c r="I45" s="17">
        <f t="shared" si="6"/>
        <v>0.74424000000000012</v>
      </c>
      <c r="J45" s="17">
        <f t="shared" si="7"/>
        <v>0.37212000000000006</v>
      </c>
      <c r="K45" s="17">
        <f t="shared" si="7"/>
        <v>0.37212000000000006</v>
      </c>
      <c r="L45" s="17">
        <f t="shared" si="8"/>
        <v>8.8570000000000011</v>
      </c>
      <c r="M45" s="17">
        <f t="shared" si="9"/>
        <v>4.4285000000000005</v>
      </c>
      <c r="N45" s="17">
        <f t="shared" si="10"/>
        <v>4.4285000000000005</v>
      </c>
      <c r="O45" s="5">
        <v>6.2E-2</v>
      </c>
      <c r="P45" s="5">
        <f>O45*'Positionen Mindereinnahmen'!D3</f>
        <v>2.6349999999999998E-2</v>
      </c>
      <c r="Q45" s="5">
        <f>O45*'Positionen Mindereinnahmen'!E3</f>
        <v>2.6349999999999998E-2</v>
      </c>
      <c r="R45" s="5">
        <f>O45*'Positionen Mindereinnahmen'!F3</f>
        <v>9.2999999999999992E-3</v>
      </c>
      <c r="S45" s="5">
        <v>0.04</v>
      </c>
      <c r="T45" s="5">
        <f>$S$45*'Positionen Mindereinnahmen'!$D$4</f>
        <v>1.7000000000000001E-2</v>
      </c>
      <c r="U45" s="5">
        <f>$S$45*'Positionen Mindereinnahmen'!$E$4</f>
        <v>1.7000000000000001E-2</v>
      </c>
      <c r="V45" s="5">
        <f>$S$45*'Positionen Mindereinnahmen'!$F$4</f>
        <v>6.0000000000000001E-3</v>
      </c>
      <c r="W45" s="5">
        <v>0</v>
      </c>
      <c r="X45" s="5">
        <f>$W$45*'Positionen Mindereinnahmen'!$D$5</f>
        <v>0</v>
      </c>
      <c r="Y45" s="5">
        <f>$W$45*'Positionen Mindereinnahmen'!$E$5</f>
        <v>0</v>
      </c>
      <c r="Z45" s="5">
        <f>$W$45*'Positionen Mindereinnahmen'!$F$5</f>
        <v>0</v>
      </c>
      <c r="AA45" s="5">
        <v>0</v>
      </c>
      <c r="AB45" s="5">
        <f>$AA$45*'Positionen Mindereinnahmen'!$D$6</f>
        <v>0</v>
      </c>
      <c r="AC45" s="5">
        <f>$AA$45*'Positionen Mindereinnahmen'!$E$6</f>
        <v>0</v>
      </c>
      <c r="AD45" s="5">
        <f>$AA$45*'Positionen Mindereinnahmen'!$F$6</f>
        <v>0</v>
      </c>
      <c r="AE45" s="5">
        <v>0.03</v>
      </c>
      <c r="AF45" s="5">
        <f>$AE$45*'Positionen Mindereinnahmen'!$D$7</f>
        <v>1.2749999999999999E-2</v>
      </c>
      <c r="AG45" s="5">
        <f>$AE$45*'Positionen Mindereinnahmen'!$E$7</f>
        <v>1.2749999999999999E-2</v>
      </c>
      <c r="AH45" s="5">
        <f>$AE$45*'Positionen Mindereinnahmen'!$F$7</f>
        <v>4.4999999999999997E-3</v>
      </c>
      <c r="AI45" s="5">
        <v>0</v>
      </c>
      <c r="AJ45" s="5">
        <f>$AI$45*'Positionen Mindereinnahmen'!$D$8</f>
        <v>0</v>
      </c>
      <c r="AK45" s="5">
        <f>$AI$45*'Positionen Mindereinnahmen'!$E$8</f>
        <v>0</v>
      </c>
      <c r="AL45" s="5">
        <f>$AI$45*'Positionen Mindereinnahmen'!$F$8</f>
        <v>0</v>
      </c>
      <c r="AM45" s="5">
        <v>0.03</v>
      </c>
      <c r="AN45" s="5">
        <f>$AM$45*'Positionen Mindereinnahmen'!$D$9</f>
        <v>1.2749999999999999E-2</v>
      </c>
      <c r="AO45" s="5">
        <f>$AM$45*'Positionen Mindereinnahmen'!$E$9</f>
        <v>1.2749999999999999E-2</v>
      </c>
      <c r="AP45" s="5">
        <f>$AM$45*'Positionen Mindereinnahmen'!$F$9</f>
        <v>4.4999999999999997E-3</v>
      </c>
      <c r="AQ45" s="5">
        <v>0</v>
      </c>
      <c r="AR45" s="5">
        <f>$AQ$45*'Positionen Mindereinnahmen'!$D$10</f>
        <v>0</v>
      </c>
      <c r="AS45" s="5">
        <f>$AQ$45*'Positionen Mindereinnahmen'!$E$10</f>
        <v>0</v>
      </c>
      <c r="AT45" s="5">
        <f>$AQ$45*'Positionen Mindereinnahmen'!$F$10</f>
        <v>0</v>
      </c>
      <c r="AU45" s="5">
        <v>0</v>
      </c>
      <c r="AV45" s="5">
        <f>$AU$45*'Positionen Mindereinnahmen'!$D$11</f>
        <v>0</v>
      </c>
      <c r="AW45" s="5">
        <f>$AU$45*'Positionen Mindereinnahmen'!$E$11</f>
        <v>0</v>
      </c>
      <c r="AX45" s="5">
        <f>$AU$45*'Positionen Mindereinnahmen'!$F$11</f>
        <v>0</v>
      </c>
      <c r="AY45" s="5">
        <v>0</v>
      </c>
      <c r="AZ45" s="5">
        <f>$AY$45*'Positionen Mindereinnahmen'!$D$12</f>
        <v>0</v>
      </c>
      <c r="BA45" s="5">
        <f>$AY$45*'Positionen Mindereinnahmen'!$E$12</f>
        <v>0</v>
      </c>
      <c r="BB45" s="5">
        <f>$AY$45*'Positionen Mindereinnahmen'!$F$12</f>
        <v>0</v>
      </c>
      <c r="BC45" s="5">
        <v>0</v>
      </c>
      <c r="BD45" s="5">
        <f>$BC$45*'Positionen Mindereinnahmen'!$D$13</f>
        <v>0</v>
      </c>
      <c r="BE45" s="5">
        <f>$BC$45*'Positionen Mindereinnahmen'!$E$13</f>
        <v>0</v>
      </c>
      <c r="BF45" s="5">
        <f>$BC$45*'Positionen Mindereinnahmen'!$F$13</f>
        <v>0</v>
      </c>
      <c r="BG45" s="5">
        <v>1.7000000000000001E-2</v>
      </c>
      <c r="BH45" s="5">
        <f>$BG$45*'Positionen Mindereinnahmen'!$D$14</f>
        <v>7.2250000000000005E-3</v>
      </c>
      <c r="BI45" s="5">
        <f>$BG$45*'Positionen Mindereinnahmen'!$E$14</f>
        <v>7.2250000000000005E-3</v>
      </c>
      <c r="BJ45" s="5">
        <f>$BG$45*'Positionen Mindereinnahmen'!$F$14</f>
        <v>2.5500000000000002E-3</v>
      </c>
      <c r="BK45" s="5">
        <v>0</v>
      </c>
      <c r="BL45" s="5">
        <f>$BK$45*'Positionen Mindereinnahmen'!$D$15</f>
        <v>0</v>
      </c>
      <c r="BM45" s="5">
        <f>$BK$45*'Positionen Mindereinnahmen'!$E$15</f>
        <v>0</v>
      </c>
      <c r="BN45" s="5">
        <f>$BK$45*'Positionen Mindereinnahmen'!$F$15</f>
        <v>0</v>
      </c>
      <c r="BO45" s="5">
        <v>6.8120000000000003</v>
      </c>
      <c r="BP45" s="5">
        <f>$BO$45*'Positionen Mindereinnahmen'!$D$16</f>
        <v>2.8951000000000002</v>
      </c>
      <c r="BQ45" s="5">
        <f>$BO$45*'Positionen Mindereinnahmen'!$E$16</f>
        <v>2.8951000000000002</v>
      </c>
      <c r="BR45" s="5">
        <f>$BO$45*'Positionen Mindereinnahmen'!$F$16</f>
        <v>1.0218</v>
      </c>
      <c r="BS45" s="5">
        <v>3.3490000000000002</v>
      </c>
      <c r="BT45" s="5">
        <f>$BS$45*'Positionen Mindereinnahmen'!$D$17</f>
        <v>1.423325</v>
      </c>
      <c r="BU45" s="5">
        <f>$BS$45*'Positionen Mindereinnahmen'!$E$17</f>
        <v>1.423325</v>
      </c>
      <c r="BV45" s="5">
        <f>$BS$45*'Positionen Mindereinnahmen'!$F$17</f>
        <v>0.50234999999999996</v>
      </c>
      <c r="BW45" s="5">
        <v>0</v>
      </c>
      <c r="BX45" s="5">
        <f>$BW$45*'Positionen Mindereinnahmen'!$D$18</f>
        <v>0</v>
      </c>
      <c r="BY45" s="5">
        <f>$BW$45*'Positionen Mindereinnahmen'!$E$18</f>
        <v>0</v>
      </c>
      <c r="BZ45" s="5">
        <f>$BW$45*'Positionen Mindereinnahmen'!$F$18</f>
        <v>0</v>
      </c>
      <c r="CA45" s="5">
        <v>0</v>
      </c>
      <c r="CB45" s="5">
        <f>$CA$45*'Positionen Mindereinnahmen'!$D$19</f>
        <v>0</v>
      </c>
      <c r="CC45" s="5">
        <f>$CA$45*'Positionen Mindereinnahmen'!$E$19</f>
        <v>0</v>
      </c>
      <c r="CD45" s="5">
        <f>$CA$45*'Positionen Mindereinnahmen'!$F$19</f>
        <v>0</v>
      </c>
      <c r="CE45" s="5">
        <v>0</v>
      </c>
      <c r="CF45" s="5">
        <f>$CE$45*'Positionen Mindereinnahmen'!$D$20</f>
        <v>0</v>
      </c>
      <c r="CG45" s="5">
        <f>$CE$45*'Positionen Mindereinnahmen'!$E$20</f>
        <v>0</v>
      </c>
      <c r="CH45" s="5">
        <f>$CE$45*'Positionen Mindereinnahmen'!$F$20</f>
        <v>0</v>
      </c>
      <c r="CI45" s="5">
        <v>0</v>
      </c>
      <c r="CJ45" s="5">
        <f>$CI$45*'Positionen Mindereinnahmen'!$D$21</f>
        <v>0</v>
      </c>
      <c r="CK45" s="5">
        <f>$CI$45*'Positionen Mindereinnahmen'!$E$21</f>
        <v>0</v>
      </c>
      <c r="CL45" s="5">
        <f>$CI$45*'Positionen Mindereinnahmen'!$F$21</f>
        <v>0</v>
      </c>
      <c r="CM45" s="5">
        <v>0</v>
      </c>
      <c r="CN45" s="5">
        <f>$CM$45*'Positionen Mindereinnahmen'!$D$22</f>
        <v>0</v>
      </c>
      <c r="CO45" s="5">
        <f>$CM$45*'Positionen Mindereinnahmen'!$E$22</f>
        <v>0</v>
      </c>
      <c r="CP45" s="5">
        <f>$CM$45*'Positionen Mindereinnahmen'!$F$22</f>
        <v>0</v>
      </c>
      <c r="CQ45" s="5">
        <v>0</v>
      </c>
      <c r="CR45" s="5">
        <f>$CQ$45*'Positionen Mindereinnahmen'!$D$23</f>
        <v>0</v>
      </c>
      <c r="CS45" s="5">
        <f>$CQ$45*'Positionen Mindereinnahmen'!$E$23</f>
        <v>0</v>
      </c>
      <c r="CT45" s="5">
        <f>$CQ$45*'Positionen Mindereinnahmen'!$F$23</f>
        <v>0</v>
      </c>
      <c r="CU45" s="5">
        <v>0</v>
      </c>
      <c r="CV45" s="5">
        <f>$CU$45*'Positionen Mindereinnahmen'!$D$24</f>
        <v>0</v>
      </c>
      <c r="CW45" s="5">
        <f>$CU$45*'Positionen Mindereinnahmen'!$E$24</f>
        <v>0</v>
      </c>
      <c r="CX45" s="5">
        <f>$CU$45*'Positionen Mindereinnahmen'!$F$24</f>
        <v>0</v>
      </c>
      <c r="CY45" s="5">
        <v>0</v>
      </c>
      <c r="CZ45" s="5">
        <f>$CY$45*'Positionen Mindereinnahmen'!$D$25</f>
        <v>0</v>
      </c>
      <c r="DA45" s="5">
        <f>$CY$45*'Positionen Mindereinnahmen'!$E$25</f>
        <v>0</v>
      </c>
      <c r="DB45" s="5">
        <f>$CY$45*'Positionen Mindereinnahmen'!$F$25</f>
        <v>0</v>
      </c>
      <c r="DC45" s="5">
        <v>0</v>
      </c>
      <c r="DD45" s="5">
        <f>$DC$45*'Positionen Mindereinnahmen'!$D$26</f>
        <v>0</v>
      </c>
      <c r="DE45" s="5">
        <f>$DC$45*'Positionen Mindereinnahmen'!$E$26</f>
        <v>0</v>
      </c>
      <c r="DF45" s="5">
        <f>$DC$45*'Positionen Mindereinnahmen'!$F$26</f>
        <v>0</v>
      </c>
      <c r="DG45" s="5">
        <v>0</v>
      </c>
      <c r="DH45" s="5">
        <f>$DG$45*'Positionen Mindereinnahmen'!$D$27</f>
        <v>0</v>
      </c>
      <c r="DI45" s="5">
        <f>$DG$45*'Positionen Mindereinnahmen'!$E$27</f>
        <v>0</v>
      </c>
      <c r="DJ45" s="5">
        <f>$DG$45*'Positionen Mindereinnahmen'!$F$27</f>
        <v>0</v>
      </c>
      <c r="DK45" s="5">
        <v>0</v>
      </c>
      <c r="DL45" s="5">
        <f>$DK$45*'Positionen Mindereinnahmen'!$D$28</f>
        <v>0</v>
      </c>
      <c r="DM45" s="5">
        <f>$DK$45*'Positionen Mindereinnahmen'!$E$28</f>
        <v>0</v>
      </c>
      <c r="DN45" s="5">
        <f>$DK$45*'Positionen Mindereinnahmen'!$F$28</f>
        <v>0</v>
      </c>
      <c r="DO45" s="5">
        <v>0.12</v>
      </c>
      <c r="DP45" s="5">
        <f>$DO$45*'Positionen Mindereinnahmen'!$D$29</f>
        <v>5.0999999999999997E-2</v>
      </c>
      <c r="DQ45" s="5">
        <f>$DO$45*'Positionen Mindereinnahmen'!$E$29</f>
        <v>5.0999999999999997E-2</v>
      </c>
      <c r="DR45" s="5">
        <f>$DO$45*'Positionen Mindereinnahmen'!$F$29</f>
        <v>1.7999999999999999E-2</v>
      </c>
      <c r="DS45" s="5">
        <v>0</v>
      </c>
      <c r="DT45" s="5">
        <f>$DS$45*'Positionen Mindereinnahmen'!$D$30</f>
        <v>0</v>
      </c>
      <c r="DU45" s="5">
        <f>$DS$45*'Positionen Mindereinnahmen'!$E$30</f>
        <v>0</v>
      </c>
      <c r="DV45" s="5">
        <f>$DS$45*'Positionen Mindereinnahmen'!$F$30</f>
        <v>0</v>
      </c>
      <c r="DW45" s="5">
        <v>0.77200000000000002</v>
      </c>
      <c r="DX45" s="5">
        <f>$DW$45*'Positionen Mindereinnahmen'!$D$31</f>
        <v>0.35512000000000005</v>
      </c>
      <c r="DY45" s="5">
        <f>$DW$45*'Positionen Mindereinnahmen'!$E$31</f>
        <v>0.35512000000000005</v>
      </c>
      <c r="DZ45" s="5">
        <f>$DW$45*'Positionen Mindereinnahmen'!$F$31</f>
        <v>6.0988000000000001E-2</v>
      </c>
      <c r="EA45" s="5">
        <v>0</v>
      </c>
      <c r="EB45" s="5">
        <f>$EA$45*'Positionen Mindereinnahmen'!$D$32</f>
        <v>0</v>
      </c>
      <c r="EC45" s="5">
        <f>$EA$45*'Positionen Mindereinnahmen'!$E$32</f>
        <v>0</v>
      </c>
      <c r="ED45" s="5">
        <f>$EA$45*'Positionen Mindereinnahmen'!$F$32</f>
        <v>0</v>
      </c>
    </row>
    <row r="46" spans="2:134" x14ac:dyDescent="0.4">
      <c r="B46" s="1">
        <v>2006</v>
      </c>
      <c r="C46" s="4">
        <f t="shared" si="1"/>
        <v>8.2658900000000006</v>
      </c>
      <c r="D46" s="4">
        <f t="shared" si="2"/>
        <v>4.1329450000000003</v>
      </c>
      <c r="E46" s="4">
        <f t="shared" si="3"/>
        <v>4.1329450000000003</v>
      </c>
      <c r="F46" s="17">
        <f t="shared" si="4"/>
        <v>0</v>
      </c>
      <c r="G46" s="17">
        <f t="shared" si="5"/>
        <v>0</v>
      </c>
      <c r="H46" s="17">
        <f t="shared" si="5"/>
        <v>0</v>
      </c>
      <c r="I46" s="17">
        <f t="shared" si="6"/>
        <v>0.27504000000000006</v>
      </c>
      <c r="J46" s="17">
        <f t="shared" si="7"/>
        <v>0.13752000000000003</v>
      </c>
      <c r="K46" s="17">
        <f t="shared" si="7"/>
        <v>0.13752000000000003</v>
      </c>
      <c r="L46" s="17">
        <f t="shared" si="8"/>
        <v>7.99085</v>
      </c>
      <c r="M46" s="17">
        <f t="shared" si="9"/>
        <v>3.995425</v>
      </c>
      <c r="N46" s="17">
        <f t="shared" si="10"/>
        <v>3.995425</v>
      </c>
      <c r="O46" s="5">
        <v>6.0999999999999999E-2</v>
      </c>
      <c r="P46" s="5">
        <f>O46*'Positionen Mindereinnahmen'!D3</f>
        <v>2.5925E-2</v>
      </c>
      <c r="Q46" s="5">
        <f>O46*'Positionen Mindereinnahmen'!E3</f>
        <v>2.5925E-2</v>
      </c>
      <c r="R46" s="5">
        <f>O46*'Positionen Mindereinnahmen'!F3</f>
        <v>9.1500000000000001E-3</v>
      </c>
      <c r="S46" s="5">
        <v>0.04</v>
      </c>
      <c r="T46" s="5">
        <f>$S$46*'Positionen Mindereinnahmen'!$D$4</f>
        <v>1.7000000000000001E-2</v>
      </c>
      <c r="U46" s="5">
        <f>$S$46*'Positionen Mindereinnahmen'!$E$4</f>
        <v>1.7000000000000001E-2</v>
      </c>
      <c r="V46" s="5">
        <f>$S$46*'Positionen Mindereinnahmen'!$F$4</f>
        <v>6.0000000000000001E-3</v>
      </c>
      <c r="W46" s="5">
        <v>0</v>
      </c>
      <c r="X46" s="5">
        <f>$W$46*'Positionen Mindereinnahmen'!$D$5</f>
        <v>0</v>
      </c>
      <c r="Y46" s="5">
        <f>$W$46*'Positionen Mindereinnahmen'!$E$5</f>
        <v>0</v>
      </c>
      <c r="Z46" s="5">
        <f>$W$46*'Positionen Mindereinnahmen'!$F$5</f>
        <v>0</v>
      </c>
      <c r="AA46" s="5">
        <v>0</v>
      </c>
      <c r="AB46" s="5">
        <f>$AA$46*'Positionen Mindereinnahmen'!$D$6</f>
        <v>0</v>
      </c>
      <c r="AC46" s="5">
        <f>$AA$46*'Positionen Mindereinnahmen'!$E$6</f>
        <v>0</v>
      </c>
      <c r="AD46" s="5">
        <f>$AA$46*'Positionen Mindereinnahmen'!$F$6</f>
        <v>0</v>
      </c>
      <c r="AE46" s="5">
        <v>0</v>
      </c>
      <c r="AF46" s="5">
        <f>$AE$46*'Positionen Mindereinnahmen'!$D$7</f>
        <v>0</v>
      </c>
      <c r="AG46" s="5">
        <f>$AE$46*'Positionen Mindereinnahmen'!$E$7</f>
        <v>0</v>
      </c>
      <c r="AH46" s="5">
        <f>$AE$46*'Positionen Mindereinnahmen'!$F$7</f>
        <v>0</v>
      </c>
      <c r="AI46" s="5">
        <v>0</v>
      </c>
      <c r="AJ46" s="5">
        <f>$AI$46*'Positionen Mindereinnahmen'!$D$8</f>
        <v>0</v>
      </c>
      <c r="AK46" s="5">
        <f>$AI$46*'Positionen Mindereinnahmen'!$E$8</f>
        <v>0</v>
      </c>
      <c r="AL46" s="5">
        <f>$AI$46*'Positionen Mindereinnahmen'!$F$8</f>
        <v>0</v>
      </c>
      <c r="AM46" s="5">
        <v>0</v>
      </c>
      <c r="AN46" s="5">
        <f>$AM$46*'Positionen Mindereinnahmen'!$D$9</f>
        <v>0</v>
      </c>
      <c r="AO46" s="5">
        <f>$AM$46*'Positionen Mindereinnahmen'!$E$9</f>
        <v>0</v>
      </c>
      <c r="AP46" s="5">
        <f>$AM$46*'Positionen Mindereinnahmen'!$F$9</f>
        <v>0</v>
      </c>
      <c r="AQ46" s="5">
        <v>0</v>
      </c>
      <c r="AR46" s="5">
        <f>$AQ$46*'Positionen Mindereinnahmen'!$D$10</f>
        <v>0</v>
      </c>
      <c r="AS46" s="5">
        <f>$AQ$46*'Positionen Mindereinnahmen'!$E$10</f>
        <v>0</v>
      </c>
      <c r="AT46" s="5">
        <f>$AQ$46*'Positionen Mindereinnahmen'!$F$10</f>
        <v>0</v>
      </c>
      <c r="AU46" s="5">
        <v>0</v>
      </c>
      <c r="AV46" s="5">
        <f>$AU$46*'Positionen Mindereinnahmen'!$D$11</f>
        <v>0</v>
      </c>
      <c r="AW46" s="5">
        <f>$AU$46*'Positionen Mindereinnahmen'!$E$11</f>
        <v>0</v>
      </c>
      <c r="AX46" s="5">
        <f>$AU$46*'Positionen Mindereinnahmen'!$F$11</f>
        <v>0</v>
      </c>
      <c r="AY46" s="5">
        <v>0</v>
      </c>
      <c r="AZ46" s="5">
        <f>$AY$46*'Positionen Mindereinnahmen'!$D$12</f>
        <v>0</v>
      </c>
      <c r="BA46" s="5">
        <f>$AY$46*'Positionen Mindereinnahmen'!$E$12</f>
        <v>0</v>
      </c>
      <c r="BB46" s="5">
        <f>$AY$46*'Positionen Mindereinnahmen'!$F$12</f>
        <v>0</v>
      </c>
      <c r="BC46" s="5">
        <v>0</v>
      </c>
      <c r="BD46" s="5">
        <f>$BC$46*'Positionen Mindereinnahmen'!$D$13</f>
        <v>0</v>
      </c>
      <c r="BE46" s="5">
        <f>$BC$46*'Positionen Mindereinnahmen'!$E$13</f>
        <v>0</v>
      </c>
      <c r="BF46" s="5">
        <f>$BC$46*'Positionen Mindereinnahmen'!$F$13</f>
        <v>0</v>
      </c>
      <c r="BG46" s="5">
        <v>1.6E-2</v>
      </c>
      <c r="BH46" s="5">
        <f>$BG$46*'Positionen Mindereinnahmen'!$D$14</f>
        <v>6.7999999999999996E-3</v>
      </c>
      <c r="BI46" s="5">
        <f>$BG$46*'Positionen Mindereinnahmen'!$E$14</f>
        <v>6.7999999999999996E-3</v>
      </c>
      <c r="BJ46" s="5">
        <f>$BG$46*'Positionen Mindereinnahmen'!$F$14</f>
        <v>2.3999999999999998E-3</v>
      </c>
      <c r="BK46" s="5">
        <v>0</v>
      </c>
      <c r="BL46" s="5">
        <f>$BK$46*'Positionen Mindereinnahmen'!$D$15</f>
        <v>0</v>
      </c>
      <c r="BM46" s="5">
        <f>$BK$46*'Positionen Mindereinnahmen'!$E$15</f>
        <v>0</v>
      </c>
      <c r="BN46" s="5">
        <f>$BK$46*'Positionen Mindereinnahmen'!$F$15</f>
        <v>0</v>
      </c>
      <c r="BO46" s="5">
        <v>6.1970000000000001</v>
      </c>
      <c r="BP46" s="5">
        <f>$BO$46*'Positionen Mindereinnahmen'!$D$16</f>
        <v>2.6337250000000001</v>
      </c>
      <c r="BQ46" s="5">
        <f>$BO$46*'Positionen Mindereinnahmen'!$E$16</f>
        <v>2.6337250000000001</v>
      </c>
      <c r="BR46" s="5">
        <f>$BO$46*'Positionen Mindereinnahmen'!$F$16</f>
        <v>0.92954999999999999</v>
      </c>
      <c r="BS46" s="5">
        <v>3.0470000000000002</v>
      </c>
      <c r="BT46" s="5">
        <f>$BS$46*'Positionen Mindereinnahmen'!$D$17</f>
        <v>1.294975</v>
      </c>
      <c r="BU46" s="5">
        <f>$BS$46*'Positionen Mindereinnahmen'!$E$17</f>
        <v>1.294975</v>
      </c>
      <c r="BV46" s="5">
        <f>$BS$46*'Positionen Mindereinnahmen'!$F$17</f>
        <v>0.45705000000000001</v>
      </c>
      <c r="BW46" s="5">
        <v>0</v>
      </c>
      <c r="BX46" s="5">
        <f>$BW$46*'Positionen Mindereinnahmen'!$D$18</f>
        <v>0</v>
      </c>
      <c r="BY46" s="5">
        <f>$BW$46*'Positionen Mindereinnahmen'!$E$18</f>
        <v>0</v>
      </c>
      <c r="BZ46" s="5">
        <f>$BW$46*'Positionen Mindereinnahmen'!$F$18</f>
        <v>0</v>
      </c>
      <c r="CA46" s="5">
        <v>0</v>
      </c>
      <c r="CB46" s="5">
        <f>$CA$46*'Positionen Mindereinnahmen'!$D$19</f>
        <v>0</v>
      </c>
      <c r="CC46" s="5">
        <f>$CA$46*'Positionen Mindereinnahmen'!$E$19</f>
        <v>0</v>
      </c>
      <c r="CD46" s="5">
        <f>$CA$46*'Positionen Mindereinnahmen'!$F$19</f>
        <v>0</v>
      </c>
      <c r="CE46" s="5">
        <v>0</v>
      </c>
      <c r="CF46" s="5">
        <f>$CE$46*'Positionen Mindereinnahmen'!$D$20</f>
        <v>0</v>
      </c>
      <c r="CG46" s="5">
        <f>$CE$46*'Positionen Mindereinnahmen'!$E$20</f>
        <v>0</v>
      </c>
      <c r="CH46" s="5">
        <f>$CE$46*'Positionen Mindereinnahmen'!$F$20</f>
        <v>0</v>
      </c>
      <c r="CI46" s="5">
        <v>0</v>
      </c>
      <c r="CJ46" s="5">
        <f>$CI$46*'Positionen Mindereinnahmen'!$D$21</f>
        <v>0</v>
      </c>
      <c r="CK46" s="5">
        <f>$CI$46*'Positionen Mindereinnahmen'!$E$21</f>
        <v>0</v>
      </c>
      <c r="CL46" s="5">
        <f>$CI$46*'Positionen Mindereinnahmen'!$F$21</f>
        <v>0</v>
      </c>
      <c r="CM46" s="5">
        <v>0</v>
      </c>
      <c r="CN46" s="5">
        <f>$CM$46*'Positionen Mindereinnahmen'!$D$22</f>
        <v>0</v>
      </c>
      <c r="CO46" s="5">
        <f>$CM$46*'Positionen Mindereinnahmen'!$E$22</f>
        <v>0</v>
      </c>
      <c r="CP46" s="5">
        <f>$CM$46*'Positionen Mindereinnahmen'!$F$22</f>
        <v>0</v>
      </c>
      <c r="CQ46" s="5">
        <v>0</v>
      </c>
      <c r="CR46" s="5">
        <f>$CQ$46*'Positionen Mindereinnahmen'!$D$23</f>
        <v>0</v>
      </c>
      <c r="CS46" s="5">
        <f>$CQ$46*'Positionen Mindereinnahmen'!$E$23</f>
        <v>0</v>
      </c>
      <c r="CT46" s="5">
        <f>$CQ$46*'Positionen Mindereinnahmen'!$F$23</f>
        <v>0</v>
      </c>
      <c r="CU46" s="5">
        <v>0</v>
      </c>
      <c r="CV46" s="5">
        <f>$CU$46*'Positionen Mindereinnahmen'!$D$24</f>
        <v>0</v>
      </c>
      <c r="CW46" s="5">
        <f>$CU$46*'Positionen Mindereinnahmen'!$E$24</f>
        <v>0</v>
      </c>
      <c r="CX46" s="5">
        <f>$CU$46*'Positionen Mindereinnahmen'!$F$24</f>
        <v>0</v>
      </c>
      <c r="CY46" s="5">
        <v>0</v>
      </c>
      <c r="CZ46" s="5">
        <f>$CY$46*'Positionen Mindereinnahmen'!$D$25</f>
        <v>0</v>
      </c>
      <c r="DA46" s="5">
        <f>$CY$46*'Positionen Mindereinnahmen'!$E$25</f>
        <v>0</v>
      </c>
      <c r="DB46" s="5">
        <f>$CY$46*'Positionen Mindereinnahmen'!$F$25</f>
        <v>0</v>
      </c>
      <c r="DC46" s="5">
        <v>0</v>
      </c>
      <c r="DD46" s="5">
        <f>$DC$46*'Positionen Mindereinnahmen'!$D$26</f>
        <v>0</v>
      </c>
      <c r="DE46" s="5">
        <f>$DC$46*'Positionen Mindereinnahmen'!$E$26</f>
        <v>0</v>
      </c>
      <c r="DF46" s="5">
        <f>$DC$46*'Positionen Mindereinnahmen'!$F$26</f>
        <v>0</v>
      </c>
      <c r="DG46" s="5">
        <v>0</v>
      </c>
      <c r="DH46" s="5">
        <f>$DG$46*'Positionen Mindereinnahmen'!$D$27</f>
        <v>0</v>
      </c>
      <c r="DI46" s="5">
        <f>$DG$46*'Positionen Mindereinnahmen'!$E$27</f>
        <v>0</v>
      </c>
      <c r="DJ46" s="5">
        <f>$DG$46*'Positionen Mindereinnahmen'!$F$27</f>
        <v>0</v>
      </c>
      <c r="DK46" s="5">
        <v>0</v>
      </c>
      <c r="DL46" s="5">
        <f>$DK$46*'Positionen Mindereinnahmen'!$D$28</f>
        <v>0</v>
      </c>
      <c r="DM46" s="5">
        <f>$DK$46*'Positionen Mindereinnahmen'!$E$28</f>
        <v>0</v>
      </c>
      <c r="DN46" s="5">
        <f>$DK$46*'Positionen Mindereinnahmen'!$F$28</f>
        <v>0</v>
      </c>
      <c r="DO46" s="5">
        <v>0.08</v>
      </c>
      <c r="DP46" s="5">
        <f>$DO$46*'Positionen Mindereinnahmen'!$D$29</f>
        <v>3.4000000000000002E-2</v>
      </c>
      <c r="DQ46" s="5">
        <f>$DO$46*'Positionen Mindereinnahmen'!$E$29</f>
        <v>3.4000000000000002E-2</v>
      </c>
      <c r="DR46" s="5">
        <f>$DO$46*'Positionen Mindereinnahmen'!$F$29</f>
        <v>1.2E-2</v>
      </c>
      <c r="DS46" s="5">
        <v>0</v>
      </c>
      <c r="DT46" s="5">
        <f>$DS$46*'Positionen Mindereinnahmen'!$D$30</f>
        <v>0</v>
      </c>
      <c r="DU46" s="5">
        <f>$DS$46*'Positionen Mindereinnahmen'!$E$30</f>
        <v>0</v>
      </c>
      <c r="DV46" s="5">
        <f>$DS$46*'Positionen Mindereinnahmen'!$F$30</f>
        <v>0</v>
      </c>
      <c r="DW46" s="5">
        <v>0.26200000000000001</v>
      </c>
      <c r="DX46" s="5">
        <f>$DW$46*'Positionen Mindereinnahmen'!$D$31</f>
        <v>0.12052000000000002</v>
      </c>
      <c r="DY46" s="5">
        <f>$DW$46*'Positionen Mindereinnahmen'!$E$31</f>
        <v>0.12052000000000002</v>
      </c>
      <c r="DZ46" s="5">
        <f>$DW$46*'Positionen Mindereinnahmen'!$F$31</f>
        <v>2.0698000000000001E-2</v>
      </c>
      <c r="EA46" s="5">
        <v>0</v>
      </c>
      <c r="EB46" s="5">
        <f>$EA$46*'Positionen Mindereinnahmen'!$D$32</f>
        <v>0</v>
      </c>
      <c r="EC46" s="5">
        <f>$EA$46*'Positionen Mindereinnahmen'!$E$32</f>
        <v>0</v>
      </c>
      <c r="ED46" s="5">
        <f>$EA$46*'Positionen Mindereinnahmen'!$F$32</f>
        <v>0</v>
      </c>
    </row>
    <row r="47" spans="2:134" x14ac:dyDescent="0.4">
      <c r="B47" s="1">
        <v>2007</v>
      </c>
      <c r="C47" s="4">
        <f t="shared" si="1"/>
        <v>6.6283000000000012</v>
      </c>
      <c r="D47" s="4">
        <f t="shared" si="2"/>
        <v>3.3141500000000006</v>
      </c>
      <c r="E47" s="4">
        <f t="shared" si="3"/>
        <v>3.3141500000000006</v>
      </c>
      <c r="F47" s="17">
        <f t="shared" si="4"/>
        <v>0</v>
      </c>
      <c r="G47" s="17">
        <f t="shared" si="5"/>
        <v>0</v>
      </c>
      <c r="H47" s="17">
        <f t="shared" si="5"/>
        <v>0</v>
      </c>
      <c r="I47" s="17">
        <f t="shared" si="6"/>
        <v>4.2500000000000003E-2</v>
      </c>
      <c r="J47" s="17">
        <f t="shared" si="7"/>
        <v>2.1250000000000002E-2</v>
      </c>
      <c r="K47" s="17">
        <f t="shared" si="7"/>
        <v>2.1250000000000002E-2</v>
      </c>
      <c r="L47" s="17">
        <f t="shared" si="8"/>
        <v>6.5858000000000008</v>
      </c>
      <c r="M47" s="17">
        <f t="shared" si="9"/>
        <v>3.2929000000000004</v>
      </c>
      <c r="N47" s="17">
        <f t="shared" si="10"/>
        <v>3.2929000000000004</v>
      </c>
      <c r="O47" s="5">
        <v>6.5000000000000002E-2</v>
      </c>
      <c r="P47" s="5">
        <f>O47*'Positionen Mindereinnahmen'!D3</f>
        <v>2.7625E-2</v>
      </c>
      <c r="Q47" s="5">
        <f>O47*'Positionen Mindereinnahmen'!E3</f>
        <v>2.7625E-2</v>
      </c>
      <c r="R47" s="5">
        <f>O47*'Positionen Mindereinnahmen'!F3</f>
        <v>9.75E-3</v>
      </c>
      <c r="S47" s="5">
        <v>0.05</v>
      </c>
      <c r="T47" s="5">
        <f>$S$47*'Positionen Mindereinnahmen'!$D$4</f>
        <v>2.1250000000000002E-2</v>
      </c>
      <c r="U47" s="5">
        <f>$S$47*'Positionen Mindereinnahmen'!$E$4</f>
        <v>2.1250000000000002E-2</v>
      </c>
      <c r="V47" s="5">
        <f>$S$47*'Positionen Mindereinnahmen'!$F$4</f>
        <v>7.4999999999999997E-3</v>
      </c>
      <c r="W47" s="5">
        <v>0</v>
      </c>
      <c r="X47" s="5">
        <f>$W$47*'Positionen Mindereinnahmen'!$D$5</f>
        <v>0</v>
      </c>
      <c r="Y47" s="5">
        <f>$W$47*'Positionen Mindereinnahmen'!$E$5</f>
        <v>0</v>
      </c>
      <c r="Z47" s="5">
        <f>$W$47*'Positionen Mindereinnahmen'!$F$5</f>
        <v>0</v>
      </c>
      <c r="AA47" s="5">
        <v>0</v>
      </c>
      <c r="AB47" s="5">
        <f>$AA$47*'Positionen Mindereinnahmen'!$D$6</f>
        <v>0</v>
      </c>
      <c r="AC47" s="5">
        <f>$AA$47*'Positionen Mindereinnahmen'!$E$6</f>
        <v>0</v>
      </c>
      <c r="AD47" s="5">
        <f>$AA$47*'Positionen Mindereinnahmen'!$F$6</f>
        <v>0</v>
      </c>
      <c r="AE47" s="5">
        <v>0</v>
      </c>
      <c r="AF47" s="5">
        <f>$AE$47*'Positionen Mindereinnahmen'!$D$7</f>
        <v>0</v>
      </c>
      <c r="AG47" s="5">
        <f>$AE$47*'Positionen Mindereinnahmen'!$E$7</f>
        <v>0</v>
      </c>
      <c r="AH47" s="5">
        <f>$AE$47*'Positionen Mindereinnahmen'!$F$7</f>
        <v>0</v>
      </c>
      <c r="AI47" s="5">
        <v>0</v>
      </c>
      <c r="AJ47" s="5">
        <f>$AI$47*'Positionen Mindereinnahmen'!$D$8</f>
        <v>0</v>
      </c>
      <c r="AK47" s="5">
        <f>$AI$47*'Positionen Mindereinnahmen'!$E$8</f>
        <v>0</v>
      </c>
      <c r="AL47" s="5">
        <f>$AI$47*'Positionen Mindereinnahmen'!$F$8</f>
        <v>0</v>
      </c>
      <c r="AM47" s="5">
        <v>0</v>
      </c>
      <c r="AN47" s="5">
        <f>$AM$47*'Positionen Mindereinnahmen'!$D$9</f>
        <v>0</v>
      </c>
      <c r="AO47" s="5">
        <f>$AM$47*'Positionen Mindereinnahmen'!$E$9</f>
        <v>0</v>
      </c>
      <c r="AP47" s="5">
        <f>$AM$47*'Positionen Mindereinnahmen'!$F$9</f>
        <v>0</v>
      </c>
      <c r="AQ47" s="5">
        <v>0</v>
      </c>
      <c r="AR47" s="5">
        <f>$AQ$47*'Positionen Mindereinnahmen'!$D$10</f>
        <v>0</v>
      </c>
      <c r="AS47" s="5">
        <f>$AQ$47*'Positionen Mindereinnahmen'!$E$10</f>
        <v>0</v>
      </c>
      <c r="AT47" s="5">
        <f>$AQ$47*'Positionen Mindereinnahmen'!$F$10</f>
        <v>0</v>
      </c>
      <c r="AU47" s="5">
        <v>0</v>
      </c>
      <c r="AV47" s="5">
        <f>$AU$47*'Positionen Mindereinnahmen'!$D$11</f>
        <v>0</v>
      </c>
      <c r="AW47" s="5">
        <f>$AU$47*'Positionen Mindereinnahmen'!$E$11</f>
        <v>0</v>
      </c>
      <c r="AX47" s="5">
        <f>$AU$47*'Positionen Mindereinnahmen'!$F$11</f>
        <v>0</v>
      </c>
      <c r="AY47" s="5">
        <v>0</v>
      </c>
      <c r="AZ47" s="5">
        <f>$AY$47*'Positionen Mindereinnahmen'!$D$12</f>
        <v>0</v>
      </c>
      <c r="BA47" s="5">
        <f>$AY$47*'Positionen Mindereinnahmen'!$E$12</f>
        <v>0</v>
      </c>
      <c r="BB47" s="5">
        <f>$AY$47*'Positionen Mindereinnahmen'!$F$12</f>
        <v>0</v>
      </c>
      <c r="BC47" s="5">
        <v>0</v>
      </c>
      <c r="BD47" s="5">
        <f>$BC$47*'Positionen Mindereinnahmen'!$D$13</f>
        <v>0</v>
      </c>
      <c r="BE47" s="5">
        <f>$BC$47*'Positionen Mindereinnahmen'!$E$13</f>
        <v>0</v>
      </c>
      <c r="BF47" s="5">
        <f>$BC$47*'Positionen Mindereinnahmen'!$F$13</f>
        <v>0</v>
      </c>
      <c r="BG47" s="5">
        <v>1.6E-2</v>
      </c>
      <c r="BH47" s="5">
        <f>$BG$47*'Positionen Mindereinnahmen'!$D$14</f>
        <v>6.7999999999999996E-3</v>
      </c>
      <c r="BI47" s="5">
        <f>$BG$47*'Positionen Mindereinnahmen'!$E$14</f>
        <v>6.7999999999999996E-3</v>
      </c>
      <c r="BJ47" s="5">
        <f>$BG$47*'Positionen Mindereinnahmen'!$F$14</f>
        <v>2.3999999999999998E-3</v>
      </c>
      <c r="BK47" s="5">
        <v>0</v>
      </c>
      <c r="BL47" s="5">
        <f>$BK$47*'Positionen Mindereinnahmen'!$D$15</f>
        <v>0</v>
      </c>
      <c r="BM47" s="5">
        <f>$BK$47*'Positionen Mindereinnahmen'!$E$15</f>
        <v>0</v>
      </c>
      <c r="BN47" s="5">
        <f>$BK$47*'Positionen Mindereinnahmen'!$F$15</f>
        <v>0</v>
      </c>
      <c r="BO47" s="5">
        <v>5.14</v>
      </c>
      <c r="BP47" s="5">
        <f>$BO$47*'Positionen Mindereinnahmen'!$D$16</f>
        <v>2.1844999999999999</v>
      </c>
      <c r="BQ47" s="5">
        <f>$BO$47*'Positionen Mindereinnahmen'!$E$16</f>
        <v>2.1844999999999999</v>
      </c>
      <c r="BR47" s="5">
        <f>$BO$47*'Positionen Mindereinnahmen'!$F$16</f>
        <v>0.77099999999999991</v>
      </c>
      <c r="BS47" s="5">
        <v>2.5270000000000001</v>
      </c>
      <c r="BT47" s="5">
        <f>$BS$47*'Positionen Mindereinnahmen'!$D$17</f>
        <v>1.0739750000000001</v>
      </c>
      <c r="BU47" s="5">
        <f>$BS$47*'Positionen Mindereinnahmen'!$E$17</f>
        <v>1.0739750000000001</v>
      </c>
      <c r="BV47" s="5">
        <f>$BS$47*'Positionen Mindereinnahmen'!$F$17</f>
        <v>0.37905</v>
      </c>
      <c r="BW47" s="5">
        <v>0</v>
      </c>
      <c r="BX47" s="5">
        <f>$BW$47*'Positionen Mindereinnahmen'!$D$18</f>
        <v>0</v>
      </c>
      <c r="BY47" s="5">
        <f>$BW$47*'Positionen Mindereinnahmen'!$E$18</f>
        <v>0</v>
      </c>
      <c r="BZ47" s="5">
        <f>$BW$47*'Positionen Mindereinnahmen'!$F$18</f>
        <v>0</v>
      </c>
      <c r="CA47" s="5">
        <v>0</v>
      </c>
      <c r="CB47" s="5">
        <f>$CA$47*'Positionen Mindereinnahmen'!$D$19</f>
        <v>0</v>
      </c>
      <c r="CC47" s="5">
        <f>$CA$47*'Positionen Mindereinnahmen'!$E$19</f>
        <v>0</v>
      </c>
      <c r="CD47" s="5">
        <f>$CA$47*'Positionen Mindereinnahmen'!$F$19</f>
        <v>0</v>
      </c>
      <c r="CE47" s="5">
        <v>0</v>
      </c>
      <c r="CF47" s="5">
        <f>$CE$47*'Positionen Mindereinnahmen'!$D$20</f>
        <v>0</v>
      </c>
      <c r="CG47" s="5">
        <f>$CE$47*'Positionen Mindereinnahmen'!$E$20</f>
        <v>0</v>
      </c>
      <c r="CH47" s="5">
        <f>$CE$47*'Positionen Mindereinnahmen'!$F$20</f>
        <v>0</v>
      </c>
      <c r="CI47" s="5">
        <v>0</v>
      </c>
      <c r="CJ47" s="5">
        <f>$CI$47*'Positionen Mindereinnahmen'!$D$21</f>
        <v>0</v>
      </c>
      <c r="CK47" s="5">
        <f>$CI$47*'Positionen Mindereinnahmen'!$E$21</f>
        <v>0</v>
      </c>
      <c r="CL47" s="5">
        <f>$CI$47*'Positionen Mindereinnahmen'!$F$21</f>
        <v>0</v>
      </c>
      <c r="CM47" s="5">
        <v>0</v>
      </c>
      <c r="CN47" s="5">
        <f>$CM$47*'Positionen Mindereinnahmen'!$D$22</f>
        <v>0</v>
      </c>
      <c r="CO47" s="5">
        <f>$CM$47*'Positionen Mindereinnahmen'!$E$22</f>
        <v>0</v>
      </c>
      <c r="CP47" s="5">
        <f>$CM$47*'Positionen Mindereinnahmen'!$F$22</f>
        <v>0</v>
      </c>
      <c r="CQ47" s="5">
        <v>0</v>
      </c>
      <c r="CR47" s="5">
        <f>$CQ$47*'Positionen Mindereinnahmen'!$D$23</f>
        <v>0</v>
      </c>
      <c r="CS47" s="5">
        <f>$CQ$47*'Positionen Mindereinnahmen'!$E$23</f>
        <v>0</v>
      </c>
      <c r="CT47" s="5">
        <f>$CQ$47*'Positionen Mindereinnahmen'!$F$23</f>
        <v>0</v>
      </c>
      <c r="CU47" s="5">
        <v>0</v>
      </c>
      <c r="CV47" s="5">
        <f>$CU$47*'Positionen Mindereinnahmen'!$D$24</f>
        <v>0</v>
      </c>
      <c r="CW47" s="5">
        <f>$CU$47*'Positionen Mindereinnahmen'!$E$24</f>
        <v>0</v>
      </c>
      <c r="CX47" s="5">
        <f>$CU$47*'Positionen Mindereinnahmen'!$F$24</f>
        <v>0</v>
      </c>
      <c r="CY47" s="5">
        <v>0</v>
      </c>
      <c r="CZ47" s="5">
        <f>$CY$47*'Positionen Mindereinnahmen'!$D$25</f>
        <v>0</v>
      </c>
      <c r="DA47" s="5">
        <f>$CY$47*'Positionen Mindereinnahmen'!$E$25</f>
        <v>0</v>
      </c>
      <c r="DB47" s="5">
        <f>$CY$47*'Positionen Mindereinnahmen'!$F$25</f>
        <v>0</v>
      </c>
      <c r="DC47" s="5">
        <v>0</v>
      </c>
      <c r="DD47" s="5">
        <f>$DC$47*'Positionen Mindereinnahmen'!$D$26</f>
        <v>0</v>
      </c>
      <c r="DE47" s="5">
        <f>$DC$47*'Positionen Mindereinnahmen'!$E$26</f>
        <v>0</v>
      </c>
      <c r="DF47" s="5">
        <f>$DC$47*'Positionen Mindereinnahmen'!$F$26</f>
        <v>0</v>
      </c>
      <c r="DG47" s="5">
        <v>0</v>
      </c>
      <c r="DH47" s="5">
        <f>$DG$47*'Positionen Mindereinnahmen'!$D$27</f>
        <v>0</v>
      </c>
      <c r="DI47" s="5">
        <f>$DG$47*'Positionen Mindereinnahmen'!$E$27</f>
        <v>0</v>
      </c>
      <c r="DJ47" s="5">
        <f>$DG$47*'Positionen Mindereinnahmen'!$F$27</f>
        <v>0</v>
      </c>
      <c r="DK47" s="5">
        <v>0</v>
      </c>
      <c r="DL47" s="5">
        <f>$DK$47*'Positionen Mindereinnahmen'!$D$28</f>
        <v>0</v>
      </c>
      <c r="DM47" s="5">
        <f>$DK$47*'Positionen Mindereinnahmen'!$E$28</f>
        <v>0</v>
      </c>
      <c r="DN47" s="5">
        <f>$DK$47*'Positionen Mindereinnahmen'!$F$28</f>
        <v>0</v>
      </c>
      <c r="DO47" s="5">
        <v>0</v>
      </c>
      <c r="DP47" s="5">
        <f>$DO$47*'Positionen Mindereinnahmen'!$D$29</f>
        <v>0</v>
      </c>
      <c r="DQ47" s="5">
        <f>$DO$47*'Positionen Mindereinnahmen'!$E$29</f>
        <v>0</v>
      </c>
      <c r="DR47" s="5">
        <f>$DO$47*'Positionen Mindereinnahmen'!$F$29</f>
        <v>0</v>
      </c>
      <c r="DS47" s="5">
        <v>0</v>
      </c>
      <c r="DT47" s="5">
        <f>$DS$47*'Positionen Mindereinnahmen'!$D$30</f>
        <v>0</v>
      </c>
      <c r="DU47" s="5">
        <f>$DS$47*'Positionen Mindereinnahmen'!$E$30</f>
        <v>0</v>
      </c>
      <c r="DV47" s="5">
        <f>$DS$47*'Positionen Mindereinnahmen'!$F$30</f>
        <v>0</v>
      </c>
      <c r="DW47" s="5">
        <v>0</v>
      </c>
      <c r="DX47" s="5">
        <f>$DW$47*'Positionen Mindereinnahmen'!$D$31</f>
        <v>0</v>
      </c>
      <c r="DY47" s="5">
        <f>$DW$47*'Positionen Mindereinnahmen'!$E$31</f>
        <v>0</v>
      </c>
      <c r="DZ47" s="5">
        <f>$DW$47*'Positionen Mindereinnahmen'!$F$31</f>
        <v>0</v>
      </c>
      <c r="EA47" s="5">
        <v>0</v>
      </c>
      <c r="EB47" s="5">
        <f>$EA$47*'Positionen Mindereinnahmen'!$D$32</f>
        <v>0</v>
      </c>
      <c r="EC47" s="5">
        <f>$EA$47*'Positionen Mindereinnahmen'!$E$32</f>
        <v>0</v>
      </c>
      <c r="ED47" s="5">
        <f>$EA$47*'Positionen Mindereinnahmen'!$F$32</f>
        <v>0</v>
      </c>
    </row>
    <row r="48" spans="2:134" x14ac:dyDescent="0.4">
      <c r="B48" s="1">
        <v>2008</v>
      </c>
      <c r="C48" s="4">
        <f t="shared" si="1"/>
        <v>5.4051500000000008</v>
      </c>
      <c r="D48" s="4">
        <f t="shared" si="2"/>
        <v>2.7025750000000004</v>
      </c>
      <c r="E48" s="4">
        <f t="shared" si="3"/>
        <v>2.7025750000000004</v>
      </c>
      <c r="F48" s="17">
        <f t="shared" si="4"/>
        <v>0</v>
      </c>
      <c r="G48" s="17">
        <f t="shared" si="5"/>
        <v>0</v>
      </c>
      <c r="H48" s="17">
        <f t="shared" si="5"/>
        <v>0</v>
      </c>
      <c r="I48" s="17">
        <f t="shared" si="6"/>
        <v>4.2500000000000003E-2</v>
      </c>
      <c r="J48" s="17">
        <f t="shared" si="7"/>
        <v>2.1250000000000002E-2</v>
      </c>
      <c r="K48" s="17">
        <f t="shared" si="7"/>
        <v>2.1250000000000002E-2</v>
      </c>
      <c r="L48" s="17">
        <f t="shared" si="8"/>
        <v>5.3626500000000004</v>
      </c>
      <c r="M48" s="17">
        <f t="shared" si="9"/>
        <v>2.6813250000000002</v>
      </c>
      <c r="N48" s="17">
        <f t="shared" si="10"/>
        <v>2.6813250000000002</v>
      </c>
      <c r="O48" s="5">
        <v>7.0000000000000007E-2</v>
      </c>
      <c r="P48" s="5">
        <f>O48*'Positionen Mindereinnahmen'!D3</f>
        <v>2.9750000000000002E-2</v>
      </c>
      <c r="Q48" s="5">
        <f>O48*'Positionen Mindereinnahmen'!E3</f>
        <v>2.9750000000000002E-2</v>
      </c>
      <c r="R48" s="5">
        <f>O48*'Positionen Mindereinnahmen'!F3</f>
        <v>1.0500000000000001E-2</v>
      </c>
      <c r="S48" s="5">
        <v>0.05</v>
      </c>
      <c r="T48" s="5">
        <f>$S$48*'Positionen Mindereinnahmen'!$D$4</f>
        <v>2.1250000000000002E-2</v>
      </c>
      <c r="U48" s="5">
        <f>$S$48*'Positionen Mindereinnahmen'!$E$4</f>
        <v>2.1250000000000002E-2</v>
      </c>
      <c r="V48" s="5">
        <f>$S$48*'Positionen Mindereinnahmen'!$F$4</f>
        <v>7.4999999999999997E-3</v>
      </c>
      <c r="W48" s="5">
        <v>0</v>
      </c>
      <c r="X48" s="5">
        <f>$W$48*'Positionen Mindereinnahmen'!$D$5</f>
        <v>0</v>
      </c>
      <c r="Y48" s="5">
        <f>$W$48*'Positionen Mindereinnahmen'!$E$5</f>
        <v>0</v>
      </c>
      <c r="Z48" s="5">
        <f>$W$48*'Positionen Mindereinnahmen'!$F$5</f>
        <v>0</v>
      </c>
      <c r="AA48" s="5">
        <v>0</v>
      </c>
      <c r="AB48" s="5">
        <f>$AA$48*'Positionen Mindereinnahmen'!$D$6</f>
        <v>0</v>
      </c>
      <c r="AC48" s="5">
        <f>$AA$48*'Positionen Mindereinnahmen'!$E$6</f>
        <v>0</v>
      </c>
      <c r="AD48" s="5">
        <f>$AA$48*'Positionen Mindereinnahmen'!$F$6</f>
        <v>0</v>
      </c>
      <c r="AE48" s="5">
        <v>0</v>
      </c>
      <c r="AF48" s="5">
        <f>$AE$48*'Positionen Mindereinnahmen'!$D$7</f>
        <v>0</v>
      </c>
      <c r="AG48" s="5">
        <f>$AE$48*'Positionen Mindereinnahmen'!$E$7</f>
        <v>0</v>
      </c>
      <c r="AH48" s="5">
        <f>$AE$48*'Positionen Mindereinnahmen'!$F$7</f>
        <v>0</v>
      </c>
      <c r="AI48" s="5">
        <v>0</v>
      </c>
      <c r="AJ48" s="5">
        <f>$AI$48*'Positionen Mindereinnahmen'!$D$8</f>
        <v>0</v>
      </c>
      <c r="AK48" s="5">
        <f>$AI$48*'Positionen Mindereinnahmen'!$E$8</f>
        <v>0</v>
      </c>
      <c r="AL48" s="5">
        <f>$AI$48*'Positionen Mindereinnahmen'!$F$8</f>
        <v>0</v>
      </c>
      <c r="AM48" s="5">
        <v>0</v>
      </c>
      <c r="AN48" s="5">
        <f>$AM$48*'Positionen Mindereinnahmen'!$D$9</f>
        <v>0</v>
      </c>
      <c r="AO48" s="5">
        <f>$AM$48*'Positionen Mindereinnahmen'!$E$9</f>
        <v>0</v>
      </c>
      <c r="AP48" s="5">
        <f>$AM$48*'Positionen Mindereinnahmen'!$F$9</f>
        <v>0</v>
      </c>
      <c r="AQ48" s="5">
        <v>0</v>
      </c>
      <c r="AR48" s="5">
        <f>$AQ$48*'Positionen Mindereinnahmen'!$D$10</f>
        <v>0</v>
      </c>
      <c r="AS48" s="5">
        <f>$AQ$48*'Positionen Mindereinnahmen'!$E$10</f>
        <v>0</v>
      </c>
      <c r="AT48" s="5">
        <f>$AQ$48*'Positionen Mindereinnahmen'!$F$10</f>
        <v>0</v>
      </c>
      <c r="AU48" s="5">
        <v>0</v>
      </c>
      <c r="AV48" s="5">
        <f>$AU$48*'Positionen Mindereinnahmen'!$D$11</f>
        <v>0</v>
      </c>
      <c r="AW48" s="5">
        <f>$AU$48*'Positionen Mindereinnahmen'!$E$11</f>
        <v>0</v>
      </c>
      <c r="AX48" s="5">
        <f>$AU$48*'Positionen Mindereinnahmen'!$F$11</f>
        <v>0</v>
      </c>
      <c r="AY48" s="5">
        <v>0</v>
      </c>
      <c r="AZ48" s="5">
        <f>$AY$48*'Positionen Mindereinnahmen'!$D$12</f>
        <v>0</v>
      </c>
      <c r="BA48" s="5">
        <f>$AY$48*'Positionen Mindereinnahmen'!$E$12</f>
        <v>0</v>
      </c>
      <c r="BB48" s="5">
        <f>$AY$48*'Positionen Mindereinnahmen'!$F$12</f>
        <v>0</v>
      </c>
      <c r="BC48" s="5">
        <v>0</v>
      </c>
      <c r="BD48" s="5">
        <f>$BC$48*'Positionen Mindereinnahmen'!$D$13</f>
        <v>0</v>
      </c>
      <c r="BE48" s="5">
        <f>$BC$48*'Positionen Mindereinnahmen'!$E$13</f>
        <v>0</v>
      </c>
      <c r="BF48" s="5">
        <f>$BC$48*'Positionen Mindereinnahmen'!$F$13</f>
        <v>0</v>
      </c>
      <c r="BG48" s="5">
        <v>1.6E-2</v>
      </c>
      <c r="BH48" s="5">
        <f>$BG$48*'Positionen Mindereinnahmen'!$D$14</f>
        <v>6.7999999999999996E-3</v>
      </c>
      <c r="BI48" s="5">
        <f>$BG$48*'Positionen Mindereinnahmen'!$E$14</f>
        <v>6.7999999999999996E-3</v>
      </c>
      <c r="BJ48" s="5">
        <f>$BG$48*'Positionen Mindereinnahmen'!$F$14</f>
        <v>2.3999999999999998E-3</v>
      </c>
      <c r="BK48" s="5">
        <v>0</v>
      </c>
      <c r="BL48" s="5">
        <f>$BK$48*'Positionen Mindereinnahmen'!$D$15</f>
        <v>0</v>
      </c>
      <c r="BM48" s="5">
        <f>$BK$48*'Positionen Mindereinnahmen'!$E$15</f>
        <v>0</v>
      </c>
      <c r="BN48" s="5">
        <f>$BK$48*'Positionen Mindereinnahmen'!$F$15</f>
        <v>0</v>
      </c>
      <c r="BO48" s="5">
        <v>4.1719999999999997</v>
      </c>
      <c r="BP48" s="5">
        <f>$BO$48*'Positionen Mindereinnahmen'!$D$16</f>
        <v>1.7730999999999999</v>
      </c>
      <c r="BQ48" s="5">
        <f>$BO$48*'Positionen Mindereinnahmen'!$E$16</f>
        <v>1.7730999999999999</v>
      </c>
      <c r="BR48" s="5">
        <f>$BO$48*'Positionen Mindereinnahmen'!$F$16</f>
        <v>0.62579999999999991</v>
      </c>
      <c r="BS48" s="5">
        <v>2.0510000000000002</v>
      </c>
      <c r="BT48" s="5">
        <f>$BS$48*'Positionen Mindereinnahmen'!$D$17</f>
        <v>0.87167500000000009</v>
      </c>
      <c r="BU48" s="5">
        <f>$BS$48*'Positionen Mindereinnahmen'!$E$17</f>
        <v>0.87167500000000009</v>
      </c>
      <c r="BV48" s="5">
        <f>$BS$48*'Positionen Mindereinnahmen'!$F$17</f>
        <v>0.30765000000000003</v>
      </c>
      <c r="BW48" s="5">
        <v>0</v>
      </c>
      <c r="BX48" s="5">
        <f>$BW$48*'Positionen Mindereinnahmen'!$D$18</f>
        <v>0</v>
      </c>
      <c r="BY48" s="5">
        <f>$BW$48*'Positionen Mindereinnahmen'!$E$18</f>
        <v>0</v>
      </c>
      <c r="BZ48" s="5">
        <f>$BW$48*'Positionen Mindereinnahmen'!$F$18</f>
        <v>0</v>
      </c>
      <c r="CA48" s="5">
        <v>0</v>
      </c>
      <c r="CB48" s="5">
        <f>$CA$48*'Positionen Mindereinnahmen'!$D$19</f>
        <v>0</v>
      </c>
      <c r="CC48" s="5">
        <f>$CA$48*'Positionen Mindereinnahmen'!$E$19</f>
        <v>0</v>
      </c>
      <c r="CD48" s="5">
        <f>$CA$48*'Positionen Mindereinnahmen'!$F$19</f>
        <v>0</v>
      </c>
      <c r="CE48" s="5">
        <v>0</v>
      </c>
      <c r="CF48" s="5">
        <f>$CE$48*'Positionen Mindereinnahmen'!$D$20</f>
        <v>0</v>
      </c>
      <c r="CG48" s="5">
        <f>$CE$48*'Positionen Mindereinnahmen'!$E$20</f>
        <v>0</v>
      </c>
      <c r="CH48" s="5">
        <f>$CE$48*'Positionen Mindereinnahmen'!$F$20</f>
        <v>0</v>
      </c>
      <c r="CI48" s="5">
        <v>0</v>
      </c>
      <c r="CJ48" s="5">
        <f>$CI$48*'Positionen Mindereinnahmen'!$D$21</f>
        <v>0</v>
      </c>
      <c r="CK48" s="5">
        <f>$CI$48*'Positionen Mindereinnahmen'!$E$21</f>
        <v>0</v>
      </c>
      <c r="CL48" s="5">
        <f>$CI$48*'Positionen Mindereinnahmen'!$F$21</f>
        <v>0</v>
      </c>
      <c r="CM48" s="5">
        <v>0</v>
      </c>
      <c r="CN48" s="5">
        <f>$CM$48*'Positionen Mindereinnahmen'!$D$22</f>
        <v>0</v>
      </c>
      <c r="CO48" s="5">
        <f>$CM$48*'Positionen Mindereinnahmen'!$E$22</f>
        <v>0</v>
      </c>
      <c r="CP48" s="5">
        <f>$CM$48*'Positionen Mindereinnahmen'!$F$22</f>
        <v>0</v>
      </c>
      <c r="CQ48" s="5">
        <v>0</v>
      </c>
      <c r="CR48" s="5">
        <f>$CQ$48*'Positionen Mindereinnahmen'!$D$23</f>
        <v>0</v>
      </c>
      <c r="CS48" s="5">
        <f>$CQ$48*'Positionen Mindereinnahmen'!$E$23</f>
        <v>0</v>
      </c>
      <c r="CT48" s="5">
        <f>$CQ$48*'Positionen Mindereinnahmen'!$F$23</f>
        <v>0</v>
      </c>
      <c r="CU48" s="5">
        <v>0</v>
      </c>
      <c r="CV48" s="5">
        <f>$CU$48*'Positionen Mindereinnahmen'!$D$24</f>
        <v>0</v>
      </c>
      <c r="CW48" s="5">
        <f>$CU$48*'Positionen Mindereinnahmen'!$E$24</f>
        <v>0</v>
      </c>
      <c r="CX48" s="5">
        <f>$CU$48*'Positionen Mindereinnahmen'!$F$24</f>
        <v>0</v>
      </c>
      <c r="CY48" s="5">
        <v>0</v>
      </c>
      <c r="CZ48" s="5">
        <f>$CY$48*'Positionen Mindereinnahmen'!$D$25</f>
        <v>0</v>
      </c>
      <c r="DA48" s="5">
        <f>$CY$48*'Positionen Mindereinnahmen'!$E$25</f>
        <v>0</v>
      </c>
      <c r="DB48" s="5">
        <f>$CY$48*'Positionen Mindereinnahmen'!$F$25</f>
        <v>0</v>
      </c>
      <c r="DC48" s="5">
        <v>0</v>
      </c>
      <c r="DD48" s="5">
        <f>$DC$48*'Positionen Mindereinnahmen'!$D$26</f>
        <v>0</v>
      </c>
      <c r="DE48" s="5">
        <f>$DC$48*'Positionen Mindereinnahmen'!$E$26</f>
        <v>0</v>
      </c>
      <c r="DF48" s="5">
        <f>$DC$48*'Positionen Mindereinnahmen'!$F$26</f>
        <v>0</v>
      </c>
      <c r="DG48" s="5">
        <v>0</v>
      </c>
      <c r="DH48" s="5">
        <f>$DG$48*'Positionen Mindereinnahmen'!$D$27</f>
        <v>0</v>
      </c>
      <c r="DI48" s="5">
        <f>$DG$48*'Positionen Mindereinnahmen'!$E$27</f>
        <v>0</v>
      </c>
      <c r="DJ48" s="5">
        <f>$DG$48*'Positionen Mindereinnahmen'!$F$27</f>
        <v>0</v>
      </c>
      <c r="DK48" s="5">
        <v>0</v>
      </c>
      <c r="DL48" s="5">
        <f>$DK$48*'Positionen Mindereinnahmen'!$D$28</f>
        <v>0</v>
      </c>
      <c r="DM48" s="5">
        <f>$DK$48*'Positionen Mindereinnahmen'!$E$28</f>
        <v>0</v>
      </c>
      <c r="DN48" s="5">
        <f>$DK$48*'Positionen Mindereinnahmen'!$F$28</f>
        <v>0</v>
      </c>
      <c r="DO48" s="5">
        <v>0</v>
      </c>
      <c r="DP48" s="5">
        <f>$DO$48*'Positionen Mindereinnahmen'!$D$29</f>
        <v>0</v>
      </c>
      <c r="DQ48" s="5">
        <f>$DO$48*'Positionen Mindereinnahmen'!$E$29</f>
        <v>0</v>
      </c>
      <c r="DR48" s="5">
        <f>$DO$48*'Positionen Mindereinnahmen'!$F$29</f>
        <v>0</v>
      </c>
      <c r="DS48" s="5">
        <v>0</v>
      </c>
      <c r="DT48" s="5">
        <f>$DS$48*'Positionen Mindereinnahmen'!$D$30</f>
        <v>0</v>
      </c>
      <c r="DU48" s="5">
        <f>$DS$48*'Positionen Mindereinnahmen'!$E$30</f>
        <v>0</v>
      </c>
      <c r="DV48" s="5">
        <f>$DS$48*'Positionen Mindereinnahmen'!$F$30</f>
        <v>0</v>
      </c>
      <c r="DW48" s="5">
        <v>0</v>
      </c>
      <c r="DX48" s="5">
        <f>$DW$48*'Positionen Mindereinnahmen'!$D$31</f>
        <v>0</v>
      </c>
      <c r="DY48" s="5">
        <f>$DW$48*'Positionen Mindereinnahmen'!$E$31</f>
        <v>0</v>
      </c>
      <c r="DZ48" s="5">
        <f>$DW$48*'Positionen Mindereinnahmen'!$F$31</f>
        <v>0</v>
      </c>
      <c r="EA48" s="5">
        <v>0</v>
      </c>
      <c r="EB48" s="5">
        <f>$EA$48*'Positionen Mindereinnahmen'!$D$32</f>
        <v>0</v>
      </c>
      <c r="EC48" s="5">
        <f>$EA$48*'Positionen Mindereinnahmen'!$E$32</f>
        <v>0</v>
      </c>
      <c r="ED48" s="5">
        <f>$EA$48*'Positionen Mindereinnahmen'!$F$32</f>
        <v>0</v>
      </c>
    </row>
    <row r="49" spans="2:134" x14ac:dyDescent="0.4">
      <c r="B49" s="1">
        <v>2009</v>
      </c>
      <c r="C49" s="4">
        <f t="shared" si="1"/>
        <v>5.7256</v>
      </c>
      <c r="D49" s="4">
        <f t="shared" si="2"/>
        <v>2.8628</v>
      </c>
      <c r="E49" s="4">
        <f t="shared" si="3"/>
        <v>2.8628</v>
      </c>
      <c r="F49" s="17">
        <f t="shared" si="4"/>
        <v>0</v>
      </c>
      <c r="G49" s="17">
        <f t="shared" si="5"/>
        <v>0</v>
      </c>
      <c r="H49" s="17">
        <f t="shared" si="5"/>
        <v>0</v>
      </c>
      <c r="I49" s="17">
        <f t="shared" si="6"/>
        <v>4.2500000000000003E-2</v>
      </c>
      <c r="J49" s="17">
        <f t="shared" si="7"/>
        <v>2.1250000000000002E-2</v>
      </c>
      <c r="K49" s="17">
        <f t="shared" si="7"/>
        <v>2.1250000000000002E-2</v>
      </c>
      <c r="L49" s="17">
        <f t="shared" si="8"/>
        <v>5.6830999999999996</v>
      </c>
      <c r="M49" s="17">
        <f t="shared" si="9"/>
        <v>2.8415499999999998</v>
      </c>
      <c r="N49" s="17">
        <f t="shared" si="10"/>
        <v>2.8415499999999998</v>
      </c>
      <c r="O49" s="5">
        <v>7.0000000000000007E-2</v>
      </c>
      <c r="P49" s="5">
        <f>O49*'Positionen Mindereinnahmen'!D3</f>
        <v>2.9750000000000002E-2</v>
      </c>
      <c r="Q49" s="5">
        <f>O49*'Positionen Mindereinnahmen'!E3</f>
        <v>2.9750000000000002E-2</v>
      </c>
      <c r="R49" s="5">
        <f>O49*'Positionen Mindereinnahmen'!F3</f>
        <v>1.0500000000000001E-2</v>
      </c>
      <c r="S49" s="5">
        <v>0.05</v>
      </c>
      <c r="T49" s="5">
        <f>$S$49*'Positionen Mindereinnahmen'!$D$4</f>
        <v>2.1250000000000002E-2</v>
      </c>
      <c r="U49" s="5">
        <f>$S$49*'Positionen Mindereinnahmen'!$E$4</f>
        <v>2.1250000000000002E-2</v>
      </c>
      <c r="V49" s="5">
        <f>$S$49*'Positionen Mindereinnahmen'!$F$4</f>
        <v>7.4999999999999997E-3</v>
      </c>
      <c r="W49" s="5">
        <v>0</v>
      </c>
      <c r="X49" s="5">
        <f>$W$49*'Positionen Mindereinnahmen'!$D$5</f>
        <v>0</v>
      </c>
      <c r="Y49" s="5">
        <f>$W$49*'Positionen Mindereinnahmen'!$E$5</f>
        <v>0</v>
      </c>
      <c r="Z49" s="5">
        <f>$W$49*'Positionen Mindereinnahmen'!$F$5</f>
        <v>0</v>
      </c>
      <c r="AA49" s="5">
        <v>0</v>
      </c>
      <c r="AB49" s="5">
        <f>$AA$49*'Positionen Mindereinnahmen'!$D$6</f>
        <v>0</v>
      </c>
      <c r="AC49" s="5">
        <f>$AA$49*'Positionen Mindereinnahmen'!$E$6</f>
        <v>0</v>
      </c>
      <c r="AD49" s="5">
        <f>$AA$49*'Positionen Mindereinnahmen'!$F$6</f>
        <v>0</v>
      </c>
      <c r="AE49" s="5">
        <v>0</v>
      </c>
      <c r="AF49" s="5">
        <f>$AE$49*'Positionen Mindereinnahmen'!$D$7</f>
        <v>0</v>
      </c>
      <c r="AG49" s="5">
        <f>$AE$49*'Positionen Mindereinnahmen'!$E$7</f>
        <v>0</v>
      </c>
      <c r="AH49" s="5">
        <f>$AE$49*'Positionen Mindereinnahmen'!$F$7</f>
        <v>0</v>
      </c>
      <c r="AI49" s="5">
        <v>0</v>
      </c>
      <c r="AJ49" s="5">
        <f>$AI$49*'Positionen Mindereinnahmen'!$D$8</f>
        <v>0</v>
      </c>
      <c r="AK49" s="5">
        <f>$AI$49*'Positionen Mindereinnahmen'!$E$8</f>
        <v>0</v>
      </c>
      <c r="AL49" s="5">
        <f>$AI$49*'Positionen Mindereinnahmen'!$F$8</f>
        <v>0</v>
      </c>
      <c r="AM49" s="5">
        <v>0</v>
      </c>
      <c r="AN49" s="5">
        <f>$AM$49*'Positionen Mindereinnahmen'!$D$9</f>
        <v>0</v>
      </c>
      <c r="AO49" s="5">
        <f>$AM$49*'Positionen Mindereinnahmen'!$E$9</f>
        <v>0</v>
      </c>
      <c r="AP49" s="5">
        <f>$AM$49*'Positionen Mindereinnahmen'!$F$9</f>
        <v>0</v>
      </c>
      <c r="AQ49" s="5">
        <v>0</v>
      </c>
      <c r="AR49" s="5">
        <f>$AQ$49*'Positionen Mindereinnahmen'!$D$10</f>
        <v>0</v>
      </c>
      <c r="AS49" s="5">
        <f>$AQ$49*'Positionen Mindereinnahmen'!$E$10</f>
        <v>0</v>
      </c>
      <c r="AT49" s="5">
        <f>$AQ$49*'Positionen Mindereinnahmen'!$F$10</f>
        <v>0</v>
      </c>
      <c r="AU49" s="5">
        <v>0</v>
      </c>
      <c r="AV49" s="5">
        <f>$AU$49*'Positionen Mindereinnahmen'!$D$11</f>
        <v>0</v>
      </c>
      <c r="AW49" s="5">
        <f>$AU$49*'Positionen Mindereinnahmen'!$E$11</f>
        <v>0</v>
      </c>
      <c r="AX49" s="5">
        <f>$AU$49*'Positionen Mindereinnahmen'!$F$11</f>
        <v>0</v>
      </c>
      <c r="AY49" s="5">
        <v>0</v>
      </c>
      <c r="AZ49" s="5">
        <f>$AY$49*'Positionen Mindereinnahmen'!$D$12</f>
        <v>0</v>
      </c>
      <c r="BA49" s="5">
        <f>$AY$49*'Positionen Mindereinnahmen'!$E$12</f>
        <v>0</v>
      </c>
      <c r="BB49" s="5">
        <f>$AY$49*'Positionen Mindereinnahmen'!$F$12</f>
        <v>0</v>
      </c>
      <c r="BC49" s="5">
        <v>0</v>
      </c>
      <c r="BD49" s="5">
        <f>$BC$49*'Positionen Mindereinnahmen'!$D$13</f>
        <v>0</v>
      </c>
      <c r="BE49" s="5">
        <f>$BC$49*'Positionen Mindereinnahmen'!$E$13</f>
        <v>0</v>
      </c>
      <c r="BF49" s="5">
        <f>$BC$49*'Positionen Mindereinnahmen'!$F$13</f>
        <v>0</v>
      </c>
      <c r="BG49" s="5">
        <v>1.6E-2</v>
      </c>
      <c r="BH49" s="5">
        <f>$BG$49*'Positionen Mindereinnahmen'!$D$14</f>
        <v>6.7999999999999996E-3</v>
      </c>
      <c r="BI49" s="5">
        <f>$BG$49*'Positionen Mindereinnahmen'!$E$14</f>
        <v>6.7999999999999996E-3</v>
      </c>
      <c r="BJ49" s="5">
        <f>$BG$49*'Positionen Mindereinnahmen'!$F$14</f>
        <v>2.3999999999999998E-3</v>
      </c>
      <c r="BK49" s="5">
        <v>0</v>
      </c>
      <c r="BL49" s="5">
        <f>$BK$49*'Positionen Mindereinnahmen'!$D$15</f>
        <v>0</v>
      </c>
      <c r="BM49" s="5">
        <f>$BK$49*'Positionen Mindereinnahmen'!$E$15</f>
        <v>0</v>
      </c>
      <c r="BN49" s="5">
        <f>$BK$49*'Positionen Mindereinnahmen'!$F$15</f>
        <v>0</v>
      </c>
      <c r="BO49" s="5">
        <v>4.9710000000000001</v>
      </c>
      <c r="BP49" s="5">
        <f>$BO$49*'Positionen Mindereinnahmen'!$D$16</f>
        <v>2.1126749999999999</v>
      </c>
      <c r="BQ49" s="5">
        <f>$BO$49*'Positionen Mindereinnahmen'!$E$16</f>
        <v>2.1126749999999999</v>
      </c>
      <c r="BR49" s="5">
        <f>$BO$49*'Positionen Mindereinnahmen'!$F$16</f>
        <v>0.74565000000000003</v>
      </c>
      <c r="BS49" s="5">
        <v>1.629</v>
      </c>
      <c r="BT49" s="5">
        <f>$BS$49*'Positionen Mindereinnahmen'!$D$17</f>
        <v>0.69232499999999997</v>
      </c>
      <c r="BU49" s="5">
        <f>$BS$49*'Positionen Mindereinnahmen'!$E$17</f>
        <v>0.69232499999999997</v>
      </c>
      <c r="BV49" s="5">
        <f>$BS$49*'Positionen Mindereinnahmen'!$F$17</f>
        <v>0.24434999999999998</v>
      </c>
      <c r="BW49" s="5">
        <v>0</v>
      </c>
      <c r="BX49" s="5">
        <f>$BW$49*'Positionen Mindereinnahmen'!$D$18</f>
        <v>0</v>
      </c>
      <c r="BY49" s="5">
        <f>$BW$49*'Positionen Mindereinnahmen'!$E$18</f>
        <v>0</v>
      </c>
      <c r="BZ49" s="5">
        <f>$BW$49*'Positionen Mindereinnahmen'!$F$18</f>
        <v>0</v>
      </c>
      <c r="CA49" s="5">
        <v>0</v>
      </c>
      <c r="CB49" s="5">
        <f>$CA$49*'Positionen Mindereinnahmen'!$D$19</f>
        <v>0</v>
      </c>
      <c r="CC49" s="5">
        <f>$CA$49*'Positionen Mindereinnahmen'!$E$19</f>
        <v>0</v>
      </c>
      <c r="CD49" s="5">
        <f>$CA$49*'Positionen Mindereinnahmen'!$F$19</f>
        <v>0</v>
      </c>
      <c r="CE49" s="5">
        <v>0</v>
      </c>
      <c r="CF49" s="5">
        <f>$CE$49*'Positionen Mindereinnahmen'!$D$20</f>
        <v>0</v>
      </c>
      <c r="CG49" s="5">
        <f>$CE$49*'Positionen Mindereinnahmen'!$E$20</f>
        <v>0</v>
      </c>
      <c r="CH49" s="5">
        <f>$CE$49*'Positionen Mindereinnahmen'!$F$20</f>
        <v>0</v>
      </c>
      <c r="CI49" s="5">
        <v>0</v>
      </c>
      <c r="CJ49" s="5">
        <f>$CI$49*'Positionen Mindereinnahmen'!$D$21</f>
        <v>0</v>
      </c>
      <c r="CK49" s="5">
        <f>$CI$49*'Positionen Mindereinnahmen'!$E$21</f>
        <v>0</v>
      </c>
      <c r="CL49" s="5">
        <f>$CI$49*'Positionen Mindereinnahmen'!$F$21</f>
        <v>0</v>
      </c>
      <c r="CM49" s="5">
        <v>0</v>
      </c>
      <c r="CN49" s="5">
        <f>$CM$49*'Positionen Mindereinnahmen'!$D$22</f>
        <v>0</v>
      </c>
      <c r="CO49" s="5">
        <f>$CM$49*'Positionen Mindereinnahmen'!$E$22</f>
        <v>0</v>
      </c>
      <c r="CP49" s="5">
        <f>$CM$49*'Positionen Mindereinnahmen'!$F$22</f>
        <v>0</v>
      </c>
      <c r="CQ49" s="5">
        <v>0</v>
      </c>
      <c r="CR49" s="5">
        <f>$CQ$49*'Positionen Mindereinnahmen'!$D$23</f>
        <v>0</v>
      </c>
      <c r="CS49" s="5">
        <f>$CQ$49*'Positionen Mindereinnahmen'!$E$23</f>
        <v>0</v>
      </c>
      <c r="CT49" s="5">
        <f>$CQ$49*'Positionen Mindereinnahmen'!$F$23</f>
        <v>0</v>
      </c>
      <c r="CU49" s="5">
        <v>0</v>
      </c>
      <c r="CV49" s="5">
        <f>$CU$49*'Positionen Mindereinnahmen'!$D$24</f>
        <v>0</v>
      </c>
      <c r="CW49" s="5">
        <f>$CU$49*'Positionen Mindereinnahmen'!$E$24</f>
        <v>0</v>
      </c>
      <c r="CX49" s="5">
        <f>$CU$49*'Positionen Mindereinnahmen'!$F$24</f>
        <v>0</v>
      </c>
      <c r="CY49" s="5">
        <v>0</v>
      </c>
      <c r="CZ49" s="5">
        <f>$CY$49*'Positionen Mindereinnahmen'!$D$25</f>
        <v>0</v>
      </c>
      <c r="DA49" s="5">
        <f>$CY$49*'Positionen Mindereinnahmen'!$E$25</f>
        <v>0</v>
      </c>
      <c r="DB49" s="5">
        <f>$CY$49*'Positionen Mindereinnahmen'!$F$25</f>
        <v>0</v>
      </c>
      <c r="DC49" s="5">
        <v>0</v>
      </c>
      <c r="DD49" s="5">
        <f>$DC$49*'Positionen Mindereinnahmen'!$D$26</f>
        <v>0</v>
      </c>
      <c r="DE49" s="5">
        <f>$DC$49*'Positionen Mindereinnahmen'!$E$26</f>
        <v>0</v>
      </c>
      <c r="DF49" s="5">
        <f>$DC$49*'Positionen Mindereinnahmen'!$F$26</f>
        <v>0</v>
      </c>
      <c r="DG49" s="5">
        <v>0</v>
      </c>
      <c r="DH49" s="5">
        <f>$DG$49*'Positionen Mindereinnahmen'!$D$27</f>
        <v>0</v>
      </c>
      <c r="DI49" s="5">
        <f>$DG$49*'Positionen Mindereinnahmen'!$E$27</f>
        <v>0</v>
      </c>
      <c r="DJ49" s="5">
        <f>$DG$49*'Positionen Mindereinnahmen'!$F$27</f>
        <v>0</v>
      </c>
      <c r="DK49" s="5">
        <v>0</v>
      </c>
      <c r="DL49" s="5">
        <f>$DK$49*'Positionen Mindereinnahmen'!$D$28</f>
        <v>0</v>
      </c>
      <c r="DM49" s="5">
        <f>$DK$49*'Positionen Mindereinnahmen'!$E$28</f>
        <v>0</v>
      </c>
      <c r="DN49" s="5">
        <f>$DK$49*'Positionen Mindereinnahmen'!$F$28</f>
        <v>0</v>
      </c>
      <c r="DO49" s="5">
        <v>0</v>
      </c>
      <c r="DP49" s="5">
        <f>$DO$49*'Positionen Mindereinnahmen'!$D$29</f>
        <v>0</v>
      </c>
      <c r="DQ49" s="5">
        <f>$DO$49*'Positionen Mindereinnahmen'!$E$29</f>
        <v>0</v>
      </c>
      <c r="DR49" s="5">
        <f>$DO$49*'Positionen Mindereinnahmen'!$F$29</f>
        <v>0</v>
      </c>
      <c r="DS49" s="5">
        <v>0</v>
      </c>
      <c r="DT49" s="5">
        <f>$DS$49*'Positionen Mindereinnahmen'!$D$30</f>
        <v>0</v>
      </c>
      <c r="DU49" s="5">
        <f>$DS$49*'Positionen Mindereinnahmen'!$E$30</f>
        <v>0</v>
      </c>
      <c r="DV49" s="5">
        <f>$DS$49*'Positionen Mindereinnahmen'!$F$30</f>
        <v>0</v>
      </c>
      <c r="DW49" s="5">
        <v>0</v>
      </c>
      <c r="DX49" s="5">
        <f>$DW$49*'Positionen Mindereinnahmen'!$D$31</f>
        <v>0</v>
      </c>
      <c r="DY49" s="5">
        <f>$DW$49*'Positionen Mindereinnahmen'!$E$31</f>
        <v>0</v>
      </c>
      <c r="DZ49" s="5">
        <f>$DW$49*'Positionen Mindereinnahmen'!$F$31</f>
        <v>0</v>
      </c>
      <c r="EA49" s="5">
        <v>0</v>
      </c>
      <c r="EB49" s="5">
        <f>$EA$49*'Positionen Mindereinnahmen'!$D$32</f>
        <v>0</v>
      </c>
      <c r="EC49" s="5">
        <f>$EA$49*'Positionen Mindereinnahmen'!$E$32</f>
        <v>0</v>
      </c>
      <c r="ED49" s="5">
        <f>$EA$49*'Positionen Mindereinnahmen'!$F$32</f>
        <v>0</v>
      </c>
    </row>
    <row r="50" spans="2:134" x14ac:dyDescent="0.4">
      <c r="B50" s="1">
        <v>2010</v>
      </c>
      <c r="C50" s="4">
        <f t="shared" si="1"/>
        <v>4.19815</v>
      </c>
      <c r="D50" s="4">
        <f t="shared" si="2"/>
        <v>2.099075</v>
      </c>
      <c r="E50" s="4">
        <f t="shared" si="3"/>
        <v>2.099075</v>
      </c>
      <c r="F50" s="17">
        <f t="shared" si="4"/>
        <v>0</v>
      </c>
      <c r="G50" s="17">
        <f t="shared" si="5"/>
        <v>0</v>
      </c>
      <c r="H50" s="17">
        <f t="shared" si="5"/>
        <v>0</v>
      </c>
      <c r="I50" s="17">
        <f t="shared" si="6"/>
        <v>4.2500000000000003E-2</v>
      </c>
      <c r="J50" s="17">
        <f t="shared" si="7"/>
        <v>2.1250000000000002E-2</v>
      </c>
      <c r="K50" s="17">
        <f t="shared" si="7"/>
        <v>2.1250000000000002E-2</v>
      </c>
      <c r="L50" s="17">
        <f t="shared" si="8"/>
        <v>4.1556499999999996</v>
      </c>
      <c r="M50" s="17">
        <f t="shared" si="9"/>
        <v>2.0778249999999998</v>
      </c>
      <c r="N50" s="17">
        <f t="shared" si="10"/>
        <v>2.0778249999999998</v>
      </c>
      <c r="O50" s="5">
        <v>7.0000000000000007E-2</v>
      </c>
      <c r="P50" s="5">
        <f>O50*'Positionen Mindereinnahmen'!D3</f>
        <v>2.9750000000000002E-2</v>
      </c>
      <c r="Q50" s="5">
        <f>O50*'Positionen Mindereinnahmen'!E3</f>
        <v>2.9750000000000002E-2</v>
      </c>
      <c r="R50" s="5">
        <f>O50*'Positionen Mindereinnahmen'!F3</f>
        <v>1.0500000000000001E-2</v>
      </c>
      <c r="S50" s="5">
        <v>0.05</v>
      </c>
      <c r="T50" s="5">
        <f>$S$50*'Positionen Mindereinnahmen'!$D$4</f>
        <v>2.1250000000000002E-2</v>
      </c>
      <c r="U50" s="5">
        <f>$S$50*'Positionen Mindereinnahmen'!$E$4</f>
        <v>2.1250000000000002E-2</v>
      </c>
      <c r="V50" s="5">
        <f>$S$50*'Positionen Mindereinnahmen'!$F$4</f>
        <v>7.4999999999999997E-3</v>
      </c>
      <c r="W50" s="5">
        <v>0</v>
      </c>
      <c r="X50" s="5">
        <f>$W$50*'Positionen Mindereinnahmen'!$D$5</f>
        <v>0</v>
      </c>
      <c r="Y50" s="5">
        <f>$W$50*'Positionen Mindereinnahmen'!$E$5</f>
        <v>0</v>
      </c>
      <c r="Z50" s="5">
        <f>$W$50*'Positionen Mindereinnahmen'!$F$5</f>
        <v>0</v>
      </c>
      <c r="AA50" s="5">
        <v>0</v>
      </c>
      <c r="AB50" s="5">
        <f>$AA$50*'Positionen Mindereinnahmen'!$D$6</f>
        <v>0</v>
      </c>
      <c r="AC50" s="5">
        <f>$AA$50*'Positionen Mindereinnahmen'!$E$6</f>
        <v>0</v>
      </c>
      <c r="AD50" s="5">
        <f>$AA$50*'Positionen Mindereinnahmen'!$F$6</f>
        <v>0</v>
      </c>
      <c r="AE50" s="5">
        <v>0</v>
      </c>
      <c r="AF50" s="5">
        <f>$AE$50*'Positionen Mindereinnahmen'!$D$7</f>
        <v>0</v>
      </c>
      <c r="AG50" s="5">
        <f>$AE$50*'Positionen Mindereinnahmen'!$E$7</f>
        <v>0</v>
      </c>
      <c r="AH50" s="5">
        <f>$AE$50*'Positionen Mindereinnahmen'!$F$7</f>
        <v>0</v>
      </c>
      <c r="AI50" s="5">
        <v>0</v>
      </c>
      <c r="AJ50" s="5">
        <f>$AI$50*'Positionen Mindereinnahmen'!$D$8</f>
        <v>0</v>
      </c>
      <c r="AK50" s="5">
        <f>$AI$50*'Positionen Mindereinnahmen'!$E$8</f>
        <v>0</v>
      </c>
      <c r="AL50" s="5">
        <f>$AI$50*'Positionen Mindereinnahmen'!$F$8</f>
        <v>0</v>
      </c>
      <c r="AM50" s="5">
        <v>0</v>
      </c>
      <c r="AN50" s="5">
        <f>$AM$50*'Positionen Mindereinnahmen'!$D$9</f>
        <v>0</v>
      </c>
      <c r="AO50" s="5">
        <f>$AM$50*'Positionen Mindereinnahmen'!$E$9</f>
        <v>0</v>
      </c>
      <c r="AP50" s="5">
        <f>$AM$50*'Positionen Mindereinnahmen'!$F$9</f>
        <v>0</v>
      </c>
      <c r="AQ50" s="5">
        <v>0</v>
      </c>
      <c r="AR50" s="5">
        <f>$AQ$50*'Positionen Mindereinnahmen'!$D$10</f>
        <v>0</v>
      </c>
      <c r="AS50" s="5">
        <f>$AQ$50*'Positionen Mindereinnahmen'!$E$10</f>
        <v>0</v>
      </c>
      <c r="AT50" s="5">
        <f>$AQ$50*'Positionen Mindereinnahmen'!$F$10</f>
        <v>0</v>
      </c>
      <c r="AU50" s="5">
        <v>0</v>
      </c>
      <c r="AV50" s="5">
        <f>$AU$50*'Positionen Mindereinnahmen'!$D$11</f>
        <v>0</v>
      </c>
      <c r="AW50" s="5">
        <f>$AU$50*'Positionen Mindereinnahmen'!$E$11</f>
        <v>0</v>
      </c>
      <c r="AX50" s="5">
        <f>$AU$50*'Positionen Mindereinnahmen'!$F$11</f>
        <v>0</v>
      </c>
      <c r="AY50" s="5">
        <v>0</v>
      </c>
      <c r="AZ50" s="5">
        <f>$AY$50*'Positionen Mindereinnahmen'!$D$12</f>
        <v>0</v>
      </c>
      <c r="BA50" s="5">
        <f>$AY$50*'Positionen Mindereinnahmen'!$E$12</f>
        <v>0</v>
      </c>
      <c r="BB50" s="5">
        <f>$AY$50*'Positionen Mindereinnahmen'!$F$12</f>
        <v>0</v>
      </c>
      <c r="BC50" s="5">
        <v>0</v>
      </c>
      <c r="BD50" s="5">
        <f>$BC$50*'Positionen Mindereinnahmen'!$D$13</f>
        <v>0</v>
      </c>
      <c r="BE50" s="5">
        <f>$BC$50*'Positionen Mindereinnahmen'!$E$13</f>
        <v>0</v>
      </c>
      <c r="BF50" s="5">
        <f>$BC$50*'Positionen Mindereinnahmen'!$F$13</f>
        <v>0</v>
      </c>
      <c r="BG50" s="5">
        <v>1.6E-2</v>
      </c>
      <c r="BH50" s="5">
        <f>$BG$50*'Positionen Mindereinnahmen'!$D$14</f>
        <v>6.7999999999999996E-3</v>
      </c>
      <c r="BI50" s="5">
        <f>$BG$50*'Positionen Mindereinnahmen'!$E$14</f>
        <v>6.7999999999999996E-3</v>
      </c>
      <c r="BJ50" s="5">
        <f>$BG$50*'Positionen Mindereinnahmen'!$F$14</f>
        <v>2.3999999999999998E-3</v>
      </c>
      <c r="BK50" s="5">
        <v>0</v>
      </c>
      <c r="BL50" s="5">
        <f>$BK$50*'Positionen Mindereinnahmen'!$D$15</f>
        <v>0</v>
      </c>
      <c r="BM50" s="5">
        <f>$BK$50*'Positionen Mindereinnahmen'!$E$15</f>
        <v>0</v>
      </c>
      <c r="BN50" s="5">
        <f>$BK$50*'Positionen Mindereinnahmen'!$F$15</f>
        <v>0</v>
      </c>
      <c r="BO50" s="5">
        <v>3.6160000000000001</v>
      </c>
      <c r="BP50" s="5">
        <f>$BO$50*'Positionen Mindereinnahmen'!$D$16</f>
        <v>1.5367999999999999</v>
      </c>
      <c r="BQ50" s="5">
        <f>$BO$50*'Positionen Mindereinnahmen'!$E$16</f>
        <v>1.5367999999999999</v>
      </c>
      <c r="BR50" s="5">
        <f>$BO$50*'Positionen Mindereinnahmen'!$F$16</f>
        <v>0.54239999999999999</v>
      </c>
      <c r="BS50" s="5">
        <v>1.1870000000000001</v>
      </c>
      <c r="BT50" s="5">
        <f>$BS$50*'Positionen Mindereinnahmen'!$D$17</f>
        <v>0.50447500000000001</v>
      </c>
      <c r="BU50" s="5">
        <f>$BS$50*'Positionen Mindereinnahmen'!$E$17</f>
        <v>0.50447500000000001</v>
      </c>
      <c r="BV50" s="5">
        <f>$BS$50*'Positionen Mindereinnahmen'!$F$17</f>
        <v>0.17805000000000001</v>
      </c>
      <c r="BW50" s="5">
        <v>0</v>
      </c>
      <c r="BX50" s="5">
        <f>$BW$50*'Positionen Mindereinnahmen'!$D$18</f>
        <v>0</v>
      </c>
      <c r="BY50" s="5">
        <f>$BW$50*'Positionen Mindereinnahmen'!$E$18</f>
        <v>0</v>
      </c>
      <c r="BZ50" s="5">
        <f>$BW$50*'Positionen Mindereinnahmen'!$F$18</f>
        <v>0</v>
      </c>
      <c r="CA50" s="5">
        <v>0</v>
      </c>
      <c r="CB50" s="5">
        <f>$CA$50*'Positionen Mindereinnahmen'!$D$19</f>
        <v>0</v>
      </c>
      <c r="CC50" s="5">
        <f>$CA$50*'Positionen Mindereinnahmen'!$E$19</f>
        <v>0</v>
      </c>
      <c r="CD50" s="5">
        <f>$CA$50*'Positionen Mindereinnahmen'!$F$19</f>
        <v>0</v>
      </c>
      <c r="CE50" s="5">
        <v>0</v>
      </c>
      <c r="CF50" s="5">
        <f>$CE$50*'Positionen Mindereinnahmen'!$D$20</f>
        <v>0</v>
      </c>
      <c r="CG50" s="5">
        <f>$CE$50*'Positionen Mindereinnahmen'!$E$20</f>
        <v>0</v>
      </c>
      <c r="CH50" s="5">
        <f>$CE$50*'Positionen Mindereinnahmen'!$F$20</f>
        <v>0</v>
      </c>
      <c r="CI50" s="5">
        <v>0</v>
      </c>
      <c r="CJ50" s="5">
        <f>$CI$50*'Positionen Mindereinnahmen'!$D$21</f>
        <v>0</v>
      </c>
      <c r="CK50" s="5">
        <f>$CI$50*'Positionen Mindereinnahmen'!$E$21</f>
        <v>0</v>
      </c>
      <c r="CL50" s="5">
        <f>$CI$50*'Positionen Mindereinnahmen'!$F$21</f>
        <v>0</v>
      </c>
      <c r="CM50" s="5">
        <v>0</v>
      </c>
      <c r="CN50" s="5">
        <f>$CM$50*'Positionen Mindereinnahmen'!$D$22</f>
        <v>0</v>
      </c>
      <c r="CO50" s="5">
        <f>$CM$50*'Positionen Mindereinnahmen'!$E$22</f>
        <v>0</v>
      </c>
      <c r="CP50" s="5">
        <f>$CM$50*'Positionen Mindereinnahmen'!$F$22</f>
        <v>0</v>
      </c>
      <c r="CQ50" s="5">
        <v>0</v>
      </c>
      <c r="CR50" s="5">
        <f>$CQ$50*'Positionen Mindereinnahmen'!$D$23</f>
        <v>0</v>
      </c>
      <c r="CS50" s="5">
        <f>$CQ$50*'Positionen Mindereinnahmen'!$E$23</f>
        <v>0</v>
      </c>
      <c r="CT50" s="5">
        <f>$CQ$50*'Positionen Mindereinnahmen'!$F$23</f>
        <v>0</v>
      </c>
      <c r="CU50" s="5">
        <v>0</v>
      </c>
      <c r="CV50" s="5">
        <f>$CU$50*'Positionen Mindereinnahmen'!$D$24</f>
        <v>0</v>
      </c>
      <c r="CW50" s="5">
        <f>$CU$50*'Positionen Mindereinnahmen'!$E$24</f>
        <v>0</v>
      </c>
      <c r="CX50" s="5">
        <f>$CU$50*'Positionen Mindereinnahmen'!$F$24</f>
        <v>0</v>
      </c>
      <c r="CY50" s="5">
        <v>0</v>
      </c>
      <c r="CZ50" s="5">
        <f>$CY$50*'Positionen Mindereinnahmen'!$D$25</f>
        <v>0</v>
      </c>
      <c r="DA50" s="5">
        <f>$CY$50*'Positionen Mindereinnahmen'!$E$25</f>
        <v>0</v>
      </c>
      <c r="DB50" s="5">
        <f>$CY$50*'Positionen Mindereinnahmen'!$F$25</f>
        <v>0</v>
      </c>
      <c r="DC50" s="5">
        <v>0</v>
      </c>
      <c r="DD50" s="5">
        <f>$DC$50*'Positionen Mindereinnahmen'!$D$26</f>
        <v>0</v>
      </c>
      <c r="DE50" s="5">
        <f>$DC$50*'Positionen Mindereinnahmen'!$E$26</f>
        <v>0</v>
      </c>
      <c r="DF50" s="5">
        <f>$DC$50*'Positionen Mindereinnahmen'!$F$26</f>
        <v>0</v>
      </c>
      <c r="DG50" s="5">
        <v>0</v>
      </c>
      <c r="DH50" s="5">
        <f>$DG$50*'Positionen Mindereinnahmen'!$D$27</f>
        <v>0</v>
      </c>
      <c r="DI50" s="5">
        <f>$DG$50*'Positionen Mindereinnahmen'!$E$27</f>
        <v>0</v>
      </c>
      <c r="DJ50" s="5">
        <f>$DG$50*'Positionen Mindereinnahmen'!$F$27</f>
        <v>0</v>
      </c>
      <c r="DK50" s="5">
        <v>0</v>
      </c>
      <c r="DL50" s="5">
        <f>$DK$50*'Positionen Mindereinnahmen'!$D$28</f>
        <v>0</v>
      </c>
      <c r="DM50" s="5">
        <f>$DK$50*'Positionen Mindereinnahmen'!$E$28</f>
        <v>0</v>
      </c>
      <c r="DN50" s="5">
        <f>$DK$50*'Positionen Mindereinnahmen'!$F$28</f>
        <v>0</v>
      </c>
      <c r="DO50" s="5">
        <v>0</v>
      </c>
      <c r="DP50" s="5">
        <f>$DO$50*'Positionen Mindereinnahmen'!$D$29</f>
        <v>0</v>
      </c>
      <c r="DQ50" s="5">
        <f>$DO$50*'Positionen Mindereinnahmen'!$E$29</f>
        <v>0</v>
      </c>
      <c r="DR50" s="5">
        <f>$DO$50*'Positionen Mindereinnahmen'!$F$29</f>
        <v>0</v>
      </c>
      <c r="DS50" s="5">
        <v>0</v>
      </c>
      <c r="DT50" s="5">
        <f>$DS$50*'Positionen Mindereinnahmen'!$D$30</f>
        <v>0</v>
      </c>
      <c r="DU50" s="5">
        <f>$DS$50*'Positionen Mindereinnahmen'!$E$30</f>
        <v>0</v>
      </c>
      <c r="DV50" s="5">
        <f>$DS$50*'Positionen Mindereinnahmen'!$F$30</f>
        <v>0</v>
      </c>
      <c r="DW50" s="5">
        <v>0</v>
      </c>
      <c r="DX50" s="5">
        <f>$DW$50*'Positionen Mindereinnahmen'!$D$31</f>
        <v>0</v>
      </c>
      <c r="DY50" s="5">
        <f>$DW$50*'Positionen Mindereinnahmen'!$E$31</f>
        <v>0</v>
      </c>
      <c r="DZ50" s="5">
        <f>$DW$50*'Positionen Mindereinnahmen'!$F$31</f>
        <v>0</v>
      </c>
      <c r="EA50" s="5">
        <v>0</v>
      </c>
      <c r="EB50" s="5">
        <f>$EA$50*'Positionen Mindereinnahmen'!$D$32</f>
        <v>0</v>
      </c>
      <c r="EC50" s="5">
        <f>$EA$50*'Positionen Mindereinnahmen'!$E$32</f>
        <v>0</v>
      </c>
      <c r="ED50" s="5">
        <f>$EA$50*'Positionen Mindereinnahmen'!$F$32</f>
        <v>0</v>
      </c>
    </row>
    <row r="51" spans="2:134" x14ac:dyDescent="0.4">
      <c r="B51" s="1">
        <v>2011</v>
      </c>
      <c r="C51" s="4">
        <f t="shared" si="1"/>
        <v>2.1105499999999999</v>
      </c>
      <c r="D51" s="4">
        <f t="shared" si="2"/>
        <v>1.055275</v>
      </c>
      <c r="E51" s="4">
        <f t="shared" si="3"/>
        <v>1.055275</v>
      </c>
      <c r="F51" s="17">
        <f t="shared" si="4"/>
        <v>0</v>
      </c>
      <c r="G51" s="17">
        <f t="shared" si="5"/>
        <v>0</v>
      </c>
      <c r="H51" s="17">
        <f t="shared" si="5"/>
        <v>0</v>
      </c>
      <c r="I51" s="17">
        <f t="shared" si="6"/>
        <v>3.4000000000000002E-2</v>
      </c>
      <c r="J51" s="17">
        <f t="shared" si="7"/>
        <v>1.7000000000000001E-2</v>
      </c>
      <c r="K51" s="17">
        <f t="shared" si="7"/>
        <v>1.7000000000000001E-2</v>
      </c>
      <c r="L51" s="17">
        <f t="shared" si="8"/>
        <v>2.0765500000000001</v>
      </c>
      <c r="M51" s="17">
        <f t="shared" si="9"/>
        <v>1.0382750000000001</v>
      </c>
      <c r="N51" s="17">
        <f t="shared" si="10"/>
        <v>1.0382750000000001</v>
      </c>
      <c r="O51" s="5">
        <v>0.05</v>
      </c>
      <c r="P51" s="5">
        <f>O51*'Positionen Mindereinnahmen'!D3</f>
        <v>2.1250000000000002E-2</v>
      </c>
      <c r="Q51" s="5">
        <f>O51*'Positionen Mindereinnahmen'!E3</f>
        <v>2.1250000000000002E-2</v>
      </c>
      <c r="R51" s="5">
        <f>O51*'Positionen Mindereinnahmen'!F3</f>
        <v>7.4999999999999997E-3</v>
      </c>
      <c r="S51" s="5">
        <v>0.04</v>
      </c>
      <c r="T51" s="5">
        <f>$S$51*'Positionen Mindereinnahmen'!$D$4</f>
        <v>1.7000000000000001E-2</v>
      </c>
      <c r="U51" s="5">
        <f>$S$51*'Positionen Mindereinnahmen'!$E$4</f>
        <v>1.7000000000000001E-2</v>
      </c>
      <c r="V51" s="5">
        <f>$S$51*'Positionen Mindereinnahmen'!$F$4</f>
        <v>6.0000000000000001E-3</v>
      </c>
      <c r="W51" s="5">
        <v>0</v>
      </c>
      <c r="X51" s="5">
        <f>$W$51*'Positionen Mindereinnahmen'!$D$5</f>
        <v>0</v>
      </c>
      <c r="Y51" s="5">
        <f>$W$51*'Positionen Mindereinnahmen'!$E$5</f>
        <v>0</v>
      </c>
      <c r="Z51" s="5">
        <f>$W$51*'Positionen Mindereinnahmen'!$F$5</f>
        <v>0</v>
      </c>
      <c r="AA51" s="5">
        <v>0</v>
      </c>
      <c r="AB51" s="5">
        <f>$AA$51*'Positionen Mindereinnahmen'!$D$6</f>
        <v>0</v>
      </c>
      <c r="AC51" s="5">
        <f>$AA$51*'Positionen Mindereinnahmen'!$E$6</f>
        <v>0</v>
      </c>
      <c r="AD51" s="5">
        <f>$AA$51*'Positionen Mindereinnahmen'!$F$6</f>
        <v>0</v>
      </c>
      <c r="AE51" s="5">
        <v>0</v>
      </c>
      <c r="AF51" s="5">
        <f>$AE$51*'Positionen Mindereinnahmen'!$D$7</f>
        <v>0</v>
      </c>
      <c r="AG51" s="5">
        <f>$AE$51*'Positionen Mindereinnahmen'!$E$7</f>
        <v>0</v>
      </c>
      <c r="AH51" s="5">
        <f>$AE$51*'Positionen Mindereinnahmen'!$F$7</f>
        <v>0</v>
      </c>
      <c r="AI51" s="5">
        <v>0</v>
      </c>
      <c r="AJ51" s="5">
        <f>$AI$51*'Positionen Mindereinnahmen'!$D$8</f>
        <v>0</v>
      </c>
      <c r="AK51" s="5">
        <f>$AI$51*'Positionen Mindereinnahmen'!$E$8</f>
        <v>0</v>
      </c>
      <c r="AL51" s="5">
        <f>$AI$51*'Positionen Mindereinnahmen'!$F$8</f>
        <v>0</v>
      </c>
      <c r="AM51" s="5">
        <v>0</v>
      </c>
      <c r="AN51" s="5">
        <f>$AM$51*'Positionen Mindereinnahmen'!$D$9</f>
        <v>0</v>
      </c>
      <c r="AO51" s="5">
        <f>$AM$51*'Positionen Mindereinnahmen'!$E$9</f>
        <v>0</v>
      </c>
      <c r="AP51" s="5">
        <f>$AM$51*'Positionen Mindereinnahmen'!$F$9</f>
        <v>0</v>
      </c>
      <c r="AQ51" s="5">
        <v>0</v>
      </c>
      <c r="AR51" s="5">
        <f>$AQ$51*'Positionen Mindereinnahmen'!$D$10</f>
        <v>0</v>
      </c>
      <c r="AS51" s="5">
        <f>$AQ$51*'Positionen Mindereinnahmen'!$E$10</f>
        <v>0</v>
      </c>
      <c r="AT51" s="5">
        <f>$AQ$51*'Positionen Mindereinnahmen'!$F$10</f>
        <v>0</v>
      </c>
      <c r="AU51" s="5">
        <v>0</v>
      </c>
      <c r="AV51" s="5">
        <f>$AU$51*'Positionen Mindereinnahmen'!$D$11</f>
        <v>0</v>
      </c>
      <c r="AW51" s="5">
        <f>$AU$51*'Positionen Mindereinnahmen'!$E$11</f>
        <v>0</v>
      </c>
      <c r="AX51" s="5">
        <f>$AU$51*'Positionen Mindereinnahmen'!$F$11</f>
        <v>0</v>
      </c>
      <c r="AY51" s="5">
        <v>0</v>
      </c>
      <c r="AZ51" s="5">
        <f>$AY$51*'Positionen Mindereinnahmen'!$D$12</f>
        <v>0</v>
      </c>
      <c r="BA51" s="5">
        <f>$AY$51*'Positionen Mindereinnahmen'!$E$12</f>
        <v>0</v>
      </c>
      <c r="BB51" s="5">
        <f>$AY$51*'Positionen Mindereinnahmen'!$F$12</f>
        <v>0</v>
      </c>
      <c r="BC51" s="5">
        <v>0</v>
      </c>
      <c r="BD51" s="5">
        <f>$BC$51*'Positionen Mindereinnahmen'!$D$13</f>
        <v>0</v>
      </c>
      <c r="BE51" s="5">
        <f>$BC$51*'Positionen Mindereinnahmen'!$E$13</f>
        <v>0</v>
      </c>
      <c r="BF51" s="5">
        <f>$BC$51*'Positionen Mindereinnahmen'!$F$13</f>
        <v>0</v>
      </c>
      <c r="BG51" s="5">
        <v>1.4999999999999999E-2</v>
      </c>
      <c r="BH51" s="5">
        <f>$BG$51*'Positionen Mindereinnahmen'!$D$14</f>
        <v>6.3749999999999996E-3</v>
      </c>
      <c r="BI51" s="5">
        <f>$BG$51*'Positionen Mindereinnahmen'!$E$14</f>
        <v>6.3749999999999996E-3</v>
      </c>
      <c r="BJ51" s="5">
        <f>$BG$51*'Positionen Mindereinnahmen'!$F$14</f>
        <v>2.2499999999999998E-3</v>
      </c>
      <c r="BK51" s="5">
        <v>0</v>
      </c>
      <c r="BL51" s="5">
        <f>$BK$51*'Positionen Mindereinnahmen'!$D$15</f>
        <v>0</v>
      </c>
      <c r="BM51" s="5">
        <f>$BK$51*'Positionen Mindereinnahmen'!$E$15</f>
        <v>0</v>
      </c>
      <c r="BN51" s="5">
        <f>$BK$51*'Positionen Mindereinnahmen'!$F$15</f>
        <v>0</v>
      </c>
      <c r="BO51" s="5">
        <v>1.5940000000000001</v>
      </c>
      <c r="BP51" s="5">
        <f>$BO$51*'Positionen Mindereinnahmen'!$D$16</f>
        <v>0.67745</v>
      </c>
      <c r="BQ51" s="5">
        <f>$BO$51*'Positionen Mindereinnahmen'!$E$16</f>
        <v>0.67745</v>
      </c>
      <c r="BR51" s="5">
        <f>$BO$51*'Positionen Mindereinnahmen'!$F$16</f>
        <v>0.23910000000000001</v>
      </c>
      <c r="BS51" s="5">
        <v>0.78400000000000003</v>
      </c>
      <c r="BT51" s="5">
        <f>$BS$51*'Positionen Mindereinnahmen'!$D$17</f>
        <v>0.3332</v>
      </c>
      <c r="BU51" s="5">
        <f>$BS$51*'Positionen Mindereinnahmen'!$E$17</f>
        <v>0.3332</v>
      </c>
      <c r="BV51" s="5">
        <f>$BS$51*'Positionen Mindereinnahmen'!$F$17</f>
        <v>0.1176</v>
      </c>
      <c r="BW51" s="5">
        <v>0</v>
      </c>
      <c r="BX51" s="5">
        <f>$BW$51*'Positionen Mindereinnahmen'!$D$18</f>
        <v>0</v>
      </c>
      <c r="BY51" s="5">
        <f>$BW$51*'Positionen Mindereinnahmen'!$E$18</f>
        <v>0</v>
      </c>
      <c r="BZ51" s="5">
        <f>$BW$51*'Positionen Mindereinnahmen'!$F$18</f>
        <v>0</v>
      </c>
      <c r="CA51" s="5">
        <v>0</v>
      </c>
      <c r="CB51" s="5">
        <f>$CA$51*'Positionen Mindereinnahmen'!$D$19</f>
        <v>0</v>
      </c>
      <c r="CC51" s="5">
        <f>$CA$51*'Positionen Mindereinnahmen'!$E$19</f>
        <v>0</v>
      </c>
      <c r="CD51" s="5">
        <f>$CA$51*'Positionen Mindereinnahmen'!$F$19</f>
        <v>0</v>
      </c>
      <c r="CE51" s="5">
        <v>0</v>
      </c>
      <c r="CF51" s="5">
        <f>$CE$51*'Positionen Mindereinnahmen'!$D$20</f>
        <v>0</v>
      </c>
      <c r="CG51" s="5">
        <f>$CE$51*'Positionen Mindereinnahmen'!$E$20</f>
        <v>0</v>
      </c>
      <c r="CH51" s="5">
        <f>$CE$51*'Positionen Mindereinnahmen'!$F$20</f>
        <v>0</v>
      </c>
      <c r="CI51" s="5">
        <v>0</v>
      </c>
      <c r="CJ51" s="5">
        <f>$CI$51*'Positionen Mindereinnahmen'!$D$21</f>
        <v>0</v>
      </c>
      <c r="CK51" s="5">
        <f>$CI$51*'Positionen Mindereinnahmen'!$E$21</f>
        <v>0</v>
      </c>
      <c r="CL51" s="5">
        <f>$CI$51*'Positionen Mindereinnahmen'!$F$21</f>
        <v>0</v>
      </c>
      <c r="CM51" s="5">
        <v>0</v>
      </c>
      <c r="CN51" s="5">
        <f>$CM$51*'Positionen Mindereinnahmen'!$D$22</f>
        <v>0</v>
      </c>
      <c r="CO51" s="5">
        <f>$CM$51*'Positionen Mindereinnahmen'!$E$22</f>
        <v>0</v>
      </c>
      <c r="CP51" s="5">
        <f>$CM$51*'Positionen Mindereinnahmen'!$F$22</f>
        <v>0</v>
      </c>
      <c r="CQ51" s="5">
        <v>0</v>
      </c>
      <c r="CR51" s="5">
        <f>$CQ$51*'Positionen Mindereinnahmen'!$D$23</f>
        <v>0</v>
      </c>
      <c r="CS51" s="5">
        <f>$CQ$51*'Positionen Mindereinnahmen'!$E$23</f>
        <v>0</v>
      </c>
      <c r="CT51" s="5">
        <f>$CQ$51*'Positionen Mindereinnahmen'!$F$23</f>
        <v>0</v>
      </c>
      <c r="CU51" s="5">
        <v>0</v>
      </c>
      <c r="CV51" s="5">
        <f>$CU$51*'Positionen Mindereinnahmen'!$D$24</f>
        <v>0</v>
      </c>
      <c r="CW51" s="5">
        <f>$CU$51*'Positionen Mindereinnahmen'!$E$24</f>
        <v>0</v>
      </c>
      <c r="CX51" s="5">
        <f>$CU$51*'Positionen Mindereinnahmen'!$F$24</f>
        <v>0</v>
      </c>
      <c r="CY51" s="5">
        <v>0</v>
      </c>
      <c r="CZ51" s="5">
        <f>$CY$51*'Positionen Mindereinnahmen'!$D$25</f>
        <v>0</v>
      </c>
      <c r="DA51" s="5">
        <f>$CY$51*'Positionen Mindereinnahmen'!$E$25</f>
        <v>0</v>
      </c>
      <c r="DB51" s="5">
        <f>$CY$51*'Positionen Mindereinnahmen'!$F$25</f>
        <v>0</v>
      </c>
      <c r="DC51" s="5">
        <v>0</v>
      </c>
      <c r="DD51" s="5">
        <f>$DC$51*'Positionen Mindereinnahmen'!$D$26</f>
        <v>0</v>
      </c>
      <c r="DE51" s="5">
        <f>$DC$51*'Positionen Mindereinnahmen'!$E$26</f>
        <v>0</v>
      </c>
      <c r="DF51" s="5">
        <f>$DC$51*'Positionen Mindereinnahmen'!$F$26</f>
        <v>0</v>
      </c>
      <c r="DG51" s="5">
        <v>0</v>
      </c>
      <c r="DH51" s="5">
        <f>$DG$51*'Positionen Mindereinnahmen'!$D$27</f>
        <v>0</v>
      </c>
      <c r="DI51" s="5">
        <f>$DG$51*'Positionen Mindereinnahmen'!$E$27</f>
        <v>0</v>
      </c>
      <c r="DJ51" s="5">
        <f>$DG$51*'Positionen Mindereinnahmen'!$F$27</f>
        <v>0</v>
      </c>
      <c r="DK51" s="5">
        <v>0</v>
      </c>
      <c r="DL51" s="5">
        <f>$DK$51*'Positionen Mindereinnahmen'!$D$28</f>
        <v>0</v>
      </c>
      <c r="DM51" s="5">
        <f>$DK$51*'Positionen Mindereinnahmen'!$E$28</f>
        <v>0</v>
      </c>
      <c r="DN51" s="5">
        <f>$DK$51*'Positionen Mindereinnahmen'!$F$28</f>
        <v>0</v>
      </c>
      <c r="DO51" s="5">
        <v>0</v>
      </c>
      <c r="DP51" s="5">
        <f>$DO$51*'Positionen Mindereinnahmen'!$D$29</f>
        <v>0</v>
      </c>
      <c r="DQ51" s="5">
        <f>$DO$51*'Positionen Mindereinnahmen'!$E$29</f>
        <v>0</v>
      </c>
      <c r="DR51" s="5">
        <f>$DO$51*'Positionen Mindereinnahmen'!$F$29</f>
        <v>0</v>
      </c>
      <c r="DS51" s="5">
        <v>0</v>
      </c>
      <c r="DT51" s="5">
        <f>$DS$51*'Positionen Mindereinnahmen'!$D$30</f>
        <v>0</v>
      </c>
      <c r="DU51" s="5">
        <f>$DS$51*'Positionen Mindereinnahmen'!$E$30</f>
        <v>0</v>
      </c>
      <c r="DV51" s="5">
        <f>$DS$51*'Positionen Mindereinnahmen'!$F$30</f>
        <v>0</v>
      </c>
      <c r="DW51" s="5">
        <v>0</v>
      </c>
      <c r="DX51" s="5">
        <f>$DW$51*'Positionen Mindereinnahmen'!$D$31</f>
        <v>0</v>
      </c>
      <c r="DY51" s="5">
        <f>$DW$51*'Positionen Mindereinnahmen'!$E$31</f>
        <v>0</v>
      </c>
      <c r="DZ51" s="5">
        <f>$DW$51*'Positionen Mindereinnahmen'!$F$31</f>
        <v>0</v>
      </c>
      <c r="EA51" s="5">
        <v>0</v>
      </c>
      <c r="EB51" s="5">
        <f>$EA$51*'Positionen Mindereinnahmen'!$D$32</f>
        <v>0</v>
      </c>
      <c r="EC51" s="5">
        <f>$EA$51*'Positionen Mindereinnahmen'!$E$32</f>
        <v>0</v>
      </c>
      <c r="ED51" s="5">
        <f>$EA$51*'Positionen Mindereinnahmen'!$F$32</f>
        <v>0</v>
      </c>
    </row>
    <row r="52" spans="2:134" x14ac:dyDescent="0.4">
      <c r="B52" s="1">
        <v>2012</v>
      </c>
      <c r="C52" s="4">
        <f t="shared" si="1"/>
        <v>1.2461</v>
      </c>
      <c r="D52" s="4">
        <f t="shared" si="2"/>
        <v>0.62304999999999999</v>
      </c>
      <c r="E52" s="4">
        <f t="shared" si="3"/>
        <v>0.62304999999999999</v>
      </c>
      <c r="F52" s="17">
        <f t="shared" si="4"/>
        <v>0</v>
      </c>
      <c r="G52" s="17">
        <f t="shared" si="5"/>
        <v>0</v>
      </c>
      <c r="H52" s="17">
        <f t="shared" si="5"/>
        <v>0</v>
      </c>
      <c r="I52" s="17">
        <f t="shared" si="6"/>
        <v>3.4000000000000002E-2</v>
      </c>
      <c r="J52" s="17">
        <f t="shared" si="7"/>
        <v>1.7000000000000001E-2</v>
      </c>
      <c r="K52" s="17">
        <f t="shared" si="7"/>
        <v>1.7000000000000001E-2</v>
      </c>
      <c r="L52" s="17">
        <f t="shared" si="8"/>
        <v>1.2121</v>
      </c>
      <c r="M52" s="17">
        <f t="shared" si="9"/>
        <v>0.60604999999999998</v>
      </c>
      <c r="N52" s="17">
        <f t="shared" si="10"/>
        <v>0.60604999999999998</v>
      </c>
      <c r="O52" s="5">
        <v>4.4999999999999998E-2</v>
      </c>
      <c r="P52" s="5">
        <f>O52*'Positionen Mindereinnahmen'!D3</f>
        <v>1.9125E-2</v>
      </c>
      <c r="Q52" s="5">
        <f>O52*'Positionen Mindereinnahmen'!E3</f>
        <v>1.9125E-2</v>
      </c>
      <c r="R52" s="5">
        <f>O52*'Positionen Mindereinnahmen'!F3</f>
        <v>6.7499999999999999E-3</v>
      </c>
      <c r="S52" s="5">
        <v>0.04</v>
      </c>
      <c r="T52" s="5">
        <f>$S$52*'Positionen Mindereinnahmen'!$D$4</f>
        <v>1.7000000000000001E-2</v>
      </c>
      <c r="U52" s="5">
        <f>$S$52*'Positionen Mindereinnahmen'!$E$4</f>
        <v>1.7000000000000001E-2</v>
      </c>
      <c r="V52" s="5">
        <f>$S$52*'Positionen Mindereinnahmen'!$F$4</f>
        <v>6.0000000000000001E-3</v>
      </c>
      <c r="W52" s="5">
        <v>0</v>
      </c>
      <c r="X52" s="5">
        <f>$W$52*'Positionen Mindereinnahmen'!$D$5</f>
        <v>0</v>
      </c>
      <c r="Y52" s="5">
        <f>$W$52*'Positionen Mindereinnahmen'!$E$5</f>
        <v>0</v>
      </c>
      <c r="Z52" s="5">
        <f>$W$52*'Positionen Mindereinnahmen'!$F$5</f>
        <v>0</v>
      </c>
      <c r="AA52" s="5">
        <v>0</v>
      </c>
      <c r="AB52" s="5">
        <f>$AA$52*'Positionen Mindereinnahmen'!$D$6</f>
        <v>0</v>
      </c>
      <c r="AC52" s="5">
        <f>$AA$52*'Positionen Mindereinnahmen'!$E$6</f>
        <v>0</v>
      </c>
      <c r="AD52" s="5">
        <f>$AA$52*'Positionen Mindereinnahmen'!$F$6</f>
        <v>0</v>
      </c>
      <c r="AE52" s="5">
        <v>0</v>
      </c>
      <c r="AF52" s="5">
        <f>$AE$52*'Positionen Mindereinnahmen'!$D$7</f>
        <v>0</v>
      </c>
      <c r="AG52" s="5">
        <f>$AE$52*'Positionen Mindereinnahmen'!$E$7</f>
        <v>0</v>
      </c>
      <c r="AH52" s="5">
        <f>$AE$52*'Positionen Mindereinnahmen'!$F$7</f>
        <v>0</v>
      </c>
      <c r="AI52" s="5">
        <v>0</v>
      </c>
      <c r="AJ52" s="5">
        <f>$AI$52*'Positionen Mindereinnahmen'!$D$8</f>
        <v>0</v>
      </c>
      <c r="AK52" s="5">
        <f>$AI$52*'Positionen Mindereinnahmen'!$E$8</f>
        <v>0</v>
      </c>
      <c r="AL52" s="5">
        <f>$AI$52*'Positionen Mindereinnahmen'!$F$8</f>
        <v>0</v>
      </c>
      <c r="AM52" s="5">
        <v>0</v>
      </c>
      <c r="AN52" s="5">
        <f>$AM$52*'Positionen Mindereinnahmen'!$D$9</f>
        <v>0</v>
      </c>
      <c r="AO52" s="5">
        <f>$AM$52*'Positionen Mindereinnahmen'!$E$9</f>
        <v>0</v>
      </c>
      <c r="AP52" s="5">
        <f>$AM$52*'Positionen Mindereinnahmen'!$F$9</f>
        <v>0</v>
      </c>
      <c r="AQ52" s="5">
        <v>0</v>
      </c>
      <c r="AR52" s="5">
        <f>$AQ$52*'Positionen Mindereinnahmen'!$D$10</f>
        <v>0</v>
      </c>
      <c r="AS52" s="5">
        <f>$AQ$52*'Positionen Mindereinnahmen'!$E$10</f>
        <v>0</v>
      </c>
      <c r="AT52" s="5">
        <f>$AQ$52*'Positionen Mindereinnahmen'!$F$10</f>
        <v>0</v>
      </c>
      <c r="AU52" s="5">
        <v>0</v>
      </c>
      <c r="AV52" s="5">
        <f>$AU$52*'Positionen Mindereinnahmen'!$D$11</f>
        <v>0</v>
      </c>
      <c r="AW52" s="5">
        <f>$AU$52*'Positionen Mindereinnahmen'!$E$11</f>
        <v>0</v>
      </c>
      <c r="AX52" s="5">
        <f>$AU$52*'Positionen Mindereinnahmen'!$F$11</f>
        <v>0</v>
      </c>
      <c r="AY52" s="5">
        <v>0</v>
      </c>
      <c r="AZ52" s="5">
        <f>$AY$52*'Positionen Mindereinnahmen'!$D$12</f>
        <v>0</v>
      </c>
      <c r="BA52" s="5">
        <f>$AY$52*'Positionen Mindereinnahmen'!$E$12</f>
        <v>0</v>
      </c>
      <c r="BB52" s="5">
        <f>$AY$52*'Positionen Mindereinnahmen'!$F$12</f>
        <v>0</v>
      </c>
      <c r="BC52" s="5">
        <v>0</v>
      </c>
      <c r="BD52" s="5">
        <f>$BC$52*'Positionen Mindereinnahmen'!$D$13</f>
        <v>0</v>
      </c>
      <c r="BE52" s="5">
        <f>$BC$52*'Positionen Mindereinnahmen'!$E$13</f>
        <v>0</v>
      </c>
      <c r="BF52" s="5">
        <f>$BC$52*'Positionen Mindereinnahmen'!$F$13</f>
        <v>0</v>
      </c>
      <c r="BG52" s="5">
        <v>1.4999999999999999E-2</v>
      </c>
      <c r="BH52" s="5">
        <f>$BG$52*'Positionen Mindereinnahmen'!$D$14</f>
        <v>6.3749999999999996E-3</v>
      </c>
      <c r="BI52" s="5">
        <f>$BG$52*'Positionen Mindereinnahmen'!$E$14</f>
        <v>6.3749999999999996E-3</v>
      </c>
      <c r="BJ52" s="5">
        <f>$BG$52*'Positionen Mindereinnahmen'!$F$14</f>
        <v>2.2499999999999998E-3</v>
      </c>
      <c r="BK52" s="5">
        <v>0</v>
      </c>
      <c r="BL52" s="5">
        <f>$BK$52*'Positionen Mindereinnahmen'!$D$15</f>
        <v>0</v>
      </c>
      <c r="BM52" s="5">
        <f>$BK$52*'Positionen Mindereinnahmen'!$E$15</f>
        <v>0</v>
      </c>
      <c r="BN52" s="5">
        <f>$BK$52*'Positionen Mindereinnahmen'!$F$15</f>
        <v>0</v>
      </c>
      <c r="BO52" s="5">
        <v>0.91600000000000004</v>
      </c>
      <c r="BP52" s="5">
        <f>$BO$52*'Positionen Mindereinnahmen'!$D$16</f>
        <v>0.38929999999999998</v>
      </c>
      <c r="BQ52" s="5">
        <f>$BO$52*'Positionen Mindereinnahmen'!$E$16</f>
        <v>0.38929999999999998</v>
      </c>
      <c r="BR52" s="5">
        <f>$BO$52*'Positionen Mindereinnahmen'!$F$16</f>
        <v>0.13739999999999999</v>
      </c>
      <c r="BS52" s="5">
        <v>0.45</v>
      </c>
      <c r="BT52" s="5">
        <f>$BS$52*'Positionen Mindereinnahmen'!$D$17</f>
        <v>0.19125</v>
      </c>
      <c r="BU52" s="5">
        <f>$BS$52*'Positionen Mindereinnahmen'!$E$17</f>
        <v>0.19125</v>
      </c>
      <c r="BV52" s="5">
        <f>$BS$52*'Positionen Mindereinnahmen'!$F$17</f>
        <v>6.7500000000000004E-2</v>
      </c>
      <c r="BW52" s="5">
        <v>0</v>
      </c>
      <c r="BX52" s="5">
        <f>$BW$52*'Positionen Mindereinnahmen'!$D$18</f>
        <v>0</v>
      </c>
      <c r="BY52" s="5">
        <f>$BW$52*'Positionen Mindereinnahmen'!$E$18</f>
        <v>0</v>
      </c>
      <c r="BZ52" s="5">
        <f>$BW$52*'Positionen Mindereinnahmen'!$F$18</f>
        <v>0</v>
      </c>
      <c r="CA52" s="5">
        <v>0</v>
      </c>
      <c r="CB52" s="5">
        <f>$CA$52*'Positionen Mindereinnahmen'!$D$19</f>
        <v>0</v>
      </c>
      <c r="CC52" s="5">
        <f>$CA$52*'Positionen Mindereinnahmen'!$E$19</f>
        <v>0</v>
      </c>
      <c r="CD52" s="5">
        <f>$CA$52*'Positionen Mindereinnahmen'!$F$19</f>
        <v>0</v>
      </c>
      <c r="CE52" s="5">
        <v>0</v>
      </c>
      <c r="CF52" s="5">
        <f>$CE$52*'Positionen Mindereinnahmen'!$D$20</f>
        <v>0</v>
      </c>
      <c r="CG52" s="5">
        <f>$CE$52*'Positionen Mindereinnahmen'!$E$20</f>
        <v>0</v>
      </c>
      <c r="CH52" s="5">
        <f>$CE$52*'Positionen Mindereinnahmen'!$F$20</f>
        <v>0</v>
      </c>
      <c r="CI52" s="5">
        <v>0</v>
      </c>
      <c r="CJ52" s="5">
        <f>$CI$52*'Positionen Mindereinnahmen'!$D$21</f>
        <v>0</v>
      </c>
      <c r="CK52" s="5">
        <f>$CI$52*'Positionen Mindereinnahmen'!$E$21</f>
        <v>0</v>
      </c>
      <c r="CL52" s="5">
        <f>$CI$52*'Positionen Mindereinnahmen'!$F$21</f>
        <v>0</v>
      </c>
      <c r="CM52" s="5">
        <v>0</v>
      </c>
      <c r="CN52" s="5">
        <f>$CM$52*'Positionen Mindereinnahmen'!$D$22</f>
        <v>0</v>
      </c>
      <c r="CO52" s="5">
        <f>$CM$52*'Positionen Mindereinnahmen'!$E$22</f>
        <v>0</v>
      </c>
      <c r="CP52" s="5">
        <f>$CM$52*'Positionen Mindereinnahmen'!$F$22</f>
        <v>0</v>
      </c>
      <c r="CQ52" s="5">
        <v>0</v>
      </c>
      <c r="CR52" s="5">
        <f>$CQ$52*'Positionen Mindereinnahmen'!$D$23</f>
        <v>0</v>
      </c>
      <c r="CS52" s="5">
        <f>$CQ$52*'Positionen Mindereinnahmen'!$E$23</f>
        <v>0</v>
      </c>
      <c r="CT52" s="5">
        <f>$CQ$52*'Positionen Mindereinnahmen'!$F$23</f>
        <v>0</v>
      </c>
      <c r="CU52" s="5">
        <v>0</v>
      </c>
      <c r="CV52" s="5">
        <f>$CU$52*'Positionen Mindereinnahmen'!$D$24</f>
        <v>0</v>
      </c>
      <c r="CW52" s="5">
        <f>$CU$52*'Positionen Mindereinnahmen'!$E$24</f>
        <v>0</v>
      </c>
      <c r="CX52" s="5">
        <f>$CU$52*'Positionen Mindereinnahmen'!$F$24</f>
        <v>0</v>
      </c>
      <c r="CY52" s="5">
        <v>0</v>
      </c>
      <c r="CZ52" s="5">
        <f>$CY$52*'Positionen Mindereinnahmen'!$D$25</f>
        <v>0</v>
      </c>
      <c r="DA52" s="5">
        <f>$CY$52*'Positionen Mindereinnahmen'!$E$25</f>
        <v>0</v>
      </c>
      <c r="DB52" s="5">
        <f>$CY$52*'Positionen Mindereinnahmen'!$F$25</f>
        <v>0</v>
      </c>
      <c r="DC52" s="5">
        <v>0</v>
      </c>
      <c r="DD52" s="5">
        <f>$DC$52*'Positionen Mindereinnahmen'!$D$26</f>
        <v>0</v>
      </c>
      <c r="DE52" s="5">
        <f>$DC$52*'Positionen Mindereinnahmen'!$E$26</f>
        <v>0</v>
      </c>
      <c r="DF52" s="5">
        <f>$DC$52*'Positionen Mindereinnahmen'!$F$26</f>
        <v>0</v>
      </c>
      <c r="DG52" s="5">
        <v>0</v>
      </c>
      <c r="DH52" s="5">
        <f>$DG$52*'Positionen Mindereinnahmen'!$D$27</f>
        <v>0</v>
      </c>
      <c r="DI52" s="5">
        <f>$DG$52*'Positionen Mindereinnahmen'!$E$27</f>
        <v>0</v>
      </c>
      <c r="DJ52" s="5">
        <f>$DG$52*'Positionen Mindereinnahmen'!$F$27</f>
        <v>0</v>
      </c>
      <c r="DK52" s="5">
        <v>0</v>
      </c>
      <c r="DL52" s="5">
        <f>$DK$52*'Positionen Mindereinnahmen'!$D$28</f>
        <v>0</v>
      </c>
      <c r="DM52" s="5">
        <f>$DK$52*'Positionen Mindereinnahmen'!$E$28</f>
        <v>0</v>
      </c>
      <c r="DN52" s="5">
        <f>$DK$52*'Positionen Mindereinnahmen'!$F$28</f>
        <v>0</v>
      </c>
      <c r="DO52" s="5">
        <v>0</v>
      </c>
      <c r="DP52" s="5">
        <f>$DO$52*'Positionen Mindereinnahmen'!$D$29</f>
        <v>0</v>
      </c>
      <c r="DQ52" s="5">
        <f>$DO$52*'Positionen Mindereinnahmen'!$E$29</f>
        <v>0</v>
      </c>
      <c r="DR52" s="5">
        <f>$DO$52*'Positionen Mindereinnahmen'!$F$29</f>
        <v>0</v>
      </c>
      <c r="DS52" s="5">
        <v>0</v>
      </c>
      <c r="DT52" s="5">
        <f>$DS$52*'Positionen Mindereinnahmen'!$D$30</f>
        <v>0</v>
      </c>
      <c r="DU52" s="5">
        <f>$DS$52*'Positionen Mindereinnahmen'!$E$30</f>
        <v>0</v>
      </c>
      <c r="DV52" s="5">
        <f>$DS$52*'Positionen Mindereinnahmen'!$F$30</f>
        <v>0</v>
      </c>
      <c r="DW52" s="5">
        <v>0</v>
      </c>
      <c r="DX52" s="5">
        <f>$DW$52*'Positionen Mindereinnahmen'!$D$31</f>
        <v>0</v>
      </c>
      <c r="DY52" s="5">
        <f>$DW$52*'Positionen Mindereinnahmen'!$E$31</f>
        <v>0</v>
      </c>
      <c r="DZ52" s="5">
        <f>$DW$52*'Positionen Mindereinnahmen'!$F$31</f>
        <v>0</v>
      </c>
      <c r="EA52" s="5">
        <v>0</v>
      </c>
      <c r="EB52" s="5">
        <f>$EA$52*'Positionen Mindereinnahmen'!$D$32</f>
        <v>0</v>
      </c>
      <c r="EC52" s="5">
        <f>$EA$52*'Positionen Mindereinnahmen'!$E$32</f>
        <v>0</v>
      </c>
      <c r="ED52" s="5">
        <f>$EA$52*'Positionen Mindereinnahmen'!$F$32</f>
        <v>0</v>
      </c>
    </row>
    <row r="53" spans="2:134" x14ac:dyDescent="0.4">
      <c r="B53" s="1">
        <v>2013</v>
      </c>
      <c r="C53" s="4">
        <f t="shared" si="1"/>
        <v>0.53804999999999992</v>
      </c>
      <c r="D53" s="4">
        <f t="shared" si="2"/>
        <v>0.26902499999999996</v>
      </c>
      <c r="E53" s="4">
        <f t="shared" si="3"/>
        <v>0.26902499999999996</v>
      </c>
      <c r="F53" s="17">
        <f t="shared" si="4"/>
        <v>0</v>
      </c>
      <c r="G53" s="17">
        <f t="shared" si="5"/>
        <v>0</v>
      </c>
      <c r="H53" s="17">
        <f t="shared" si="5"/>
        <v>0</v>
      </c>
      <c r="I53" s="17">
        <f t="shared" si="6"/>
        <v>2.5499999999999998E-2</v>
      </c>
      <c r="J53" s="17">
        <f t="shared" si="7"/>
        <v>1.2749999999999999E-2</v>
      </c>
      <c r="K53" s="17">
        <f t="shared" si="7"/>
        <v>1.2749999999999999E-2</v>
      </c>
      <c r="L53" s="17">
        <f t="shared" si="8"/>
        <v>0.51254999999999995</v>
      </c>
      <c r="M53" s="17">
        <f t="shared" si="9"/>
        <v>0.25627499999999998</v>
      </c>
      <c r="N53" s="17">
        <f t="shared" si="10"/>
        <v>0.25627499999999998</v>
      </c>
      <c r="O53" s="5">
        <v>4.4999999999999998E-2</v>
      </c>
      <c r="P53" s="5">
        <f>O53*'Positionen Mindereinnahmen'!D3</f>
        <v>1.9125E-2</v>
      </c>
      <c r="Q53" s="5">
        <f>O53*'Positionen Mindereinnahmen'!E3</f>
        <v>1.9125E-2</v>
      </c>
      <c r="R53" s="5">
        <f>O53*'Positionen Mindereinnahmen'!F3</f>
        <v>6.7499999999999999E-3</v>
      </c>
      <c r="S53" s="5">
        <v>0.03</v>
      </c>
      <c r="T53" s="5">
        <f>$S$53*'Positionen Mindereinnahmen'!$D$4</f>
        <v>1.2749999999999999E-2</v>
      </c>
      <c r="U53" s="5">
        <f>$S$53*'Positionen Mindereinnahmen'!$E$4</f>
        <v>1.2749999999999999E-2</v>
      </c>
      <c r="V53" s="5">
        <f>$S$53*'Positionen Mindereinnahmen'!$F$4</f>
        <v>4.4999999999999997E-3</v>
      </c>
      <c r="W53" s="5">
        <v>0</v>
      </c>
      <c r="X53" s="5">
        <f>$W$53*'Positionen Mindereinnahmen'!$D$5</f>
        <v>0</v>
      </c>
      <c r="Y53" s="5">
        <f>$W$53*'Positionen Mindereinnahmen'!$E$5</f>
        <v>0</v>
      </c>
      <c r="Z53" s="5">
        <f>$W$53*'Positionen Mindereinnahmen'!$F$5</f>
        <v>0</v>
      </c>
      <c r="AA53" s="5">
        <v>0</v>
      </c>
      <c r="AB53" s="5">
        <f>$AA$53*'Positionen Mindereinnahmen'!$D$6</f>
        <v>0</v>
      </c>
      <c r="AC53" s="5">
        <f>$AA$53*'Positionen Mindereinnahmen'!$E$6</f>
        <v>0</v>
      </c>
      <c r="AD53" s="5">
        <f>$AA$53*'Positionen Mindereinnahmen'!$F$6</f>
        <v>0</v>
      </c>
      <c r="AE53" s="5">
        <v>0</v>
      </c>
      <c r="AF53" s="5">
        <f>$AE$53*'Positionen Mindereinnahmen'!$D$7</f>
        <v>0</v>
      </c>
      <c r="AG53" s="5">
        <f>$AE$53*'Positionen Mindereinnahmen'!$E$7</f>
        <v>0</v>
      </c>
      <c r="AH53" s="5">
        <f>$AE$53*'Positionen Mindereinnahmen'!$F$7</f>
        <v>0</v>
      </c>
      <c r="AI53" s="5">
        <v>0</v>
      </c>
      <c r="AJ53" s="5">
        <f>$AI$53*'Positionen Mindereinnahmen'!$D$8</f>
        <v>0</v>
      </c>
      <c r="AK53" s="5">
        <f>$AI$53*'Positionen Mindereinnahmen'!$E$8</f>
        <v>0</v>
      </c>
      <c r="AL53" s="5">
        <f>$AI$53*'Positionen Mindereinnahmen'!$F$8</f>
        <v>0</v>
      </c>
      <c r="AM53" s="5">
        <v>0</v>
      </c>
      <c r="AN53" s="5">
        <f>$AM$53*'Positionen Mindereinnahmen'!$D$9</f>
        <v>0</v>
      </c>
      <c r="AO53" s="5">
        <f>$AM$53*'Positionen Mindereinnahmen'!$E$9</f>
        <v>0</v>
      </c>
      <c r="AP53" s="5">
        <f>$AM$53*'Positionen Mindereinnahmen'!$F$9</f>
        <v>0</v>
      </c>
      <c r="AQ53" s="5">
        <v>0</v>
      </c>
      <c r="AR53" s="5">
        <f>$AQ$53*'Positionen Mindereinnahmen'!$D$10</f>
        <v>0</v>
      </c>
      <c r="AS53" s="5">
        <f>$AQ$53*'Positionen Mindereinnahmen'!$E$10</f>
        <v>0</v>
      </c>
      <c r="AT53" s="5">
        <f>$AQ$53*'Positionen Mindereinnahmen'!$F$10</f>
        <v>0</v>
      </c>
      <c r="AU53" s="5">
        <v>0</v>
      </c>
      <c r="AV53" s="5">
        <f>$AU$53*'Positionen Mindereinnahmen'!$D$11</f>
        <v>0</v>
      </c>
      <c r="AW53" s="5">
        <f>$AU$53*'Positionen Mindereinnahmen'!$E$11</f>
        <v>0</v>
      </c>
      <c r="AX53" s="5">
        <f>$AU$53*'Positionen Mindereinnahmen'!$F$11</f>
        <v>0</v>
      </c>
      <c r="AY53" s="5">
        <v>0</v>
      </c>
      <c r="AZ53" s="5">
        <f>$AY$53*'Positionen Mindereinnahmen'!$D$12</f>
        <v>0</v>
      </c>
      <c r="BA53" s="5">
        <f>$AY$53*'Positionen Mindereinnahmen'!$E$12</f>
        <v>0</v>
      </c>
      <c r="BB53" s="5">
        <f>$AY$53*'Positionen Mindereinnahmen'!$F$12</f>
        <v>0</v>
      </c>
      <c r="BC53" s="5">
        <v>0</v>
      </c>
      <c r="BD53" s="5">
        <f>$BC$53*'Positionen Mindereinnahmen'!$D$13</f>
        <v>0</v>
      </c>
      <c r="BE53" s="5">
        <f>$BC$53*'Positionen Mindereinnahmen'!$E$13</f>
        <v>0</v>
      </c>
      <c r="BF53" s="5">
        <f>$BC$53*'Positionen Mindereinnahmen'!$F$13</f>
        <v>0</v>
      </c>
      <c r="BG53" s="5">
        <v>1.4999999999999999E-2</v>
      </c>
      <c r="BH53" s="5">
        <f>$BG$53*'Positionen Mindereinnahmen'!$D$14</f>
        <v>6.3749999999999996E-3</v>
      </c>
      <c r="BI53" s="5">
        <f>$BG$53*'Positionen Mindereinnahmen'!$E$14</f>
        <v>6.3749999999999996E-3</v>
      </c>
      <c r="BJ53" s="5">
        <f>$BG$53*'Positionen Mindereinnahmen'!$F$14</f>
        <v>2.2499999999999998E-3</v>
      </c>
      <c r="BK53" s="5">
        <v>0</v>
      </c>
      <c r="BL53" s="5">
        <f>$BK$53*'Positionen Mindereinnahmen'!$D$15</f>
        <v>0</v>
      </c>
      <c r="BM53" s="5">
        <f>$BK$53*'Positionen Mindereinnahmen'!$E$15</f>
        <v>0</v>
      </c>
      <c r="BN53" s="5">
        <f>$BK$53*'Positionen Mindereinnahmen'!$F$15</f>
        <v>0</v>
      </c>
      <c r="BO53" s="5">
        <v>0.36399999999999999</v>
      </c>
      <c r="BP53" s="5">
        <f>$BO$53*'Positionen Mindereinnahmen'!$D$16</f>
        <v>0.1547</v>
      </c>
      <c r="BQ53" s="5">
        <f>$BO$53*'Positionen Mindereinnahmen'!$E$16</f>
        <v>0.1547</v>
      </c>
      <c r="BR53" s="5">
        <f>$BO$53*'Positionen Mindereinnahmen'!$F$16</f>
        <v>5.4599999999999996E-2</v>
      </c>
      <c r="BS53" s="5">
        <v>0.17899999999999999</v>
      </c>
      <c r="BT53" s="5">
        <f>$BS$53*'Positionen Mindereinnahmen'!$D$17</f>
        <v>7.607499999999999E-2</v>
      </c>
      <c r="BU53" s="5">
        <f>$BS$53*'Positionen Mindereinnahmen'!$E$17</f>
        <v>7.607499999999999E-2</v>
      </c>
      <c r="BV53" s="5">
        <f>$BS$53*'Positionen Mindereinnahmen'!$F$17</f>
        <v>2.6849999999999999E-2</v>
      </c>
      <c r="BW53" s="5">
        <v>0</v>
      </c>
      <c r="BX53" s="5">
        <f>$BW$53*'Positionen Mindereinnahmen'!$D$18</f>
        <v>0</v>
      </c>
      <c r="BY53" s="5">
        <f>$BW$53*'Positionen Mindereinnahmen'!$E$18</f>
        <v>0</v>
      </c>
      <c r="BZ53" s="5">
        <f>$BW$53*'Positionen Mindereinnahmen'!$F$18</f>
        <v>0</v>
      </c>
      <c r="CA53" s="5">
        <v>0</v>
      </c>
      <c r="CB53" s="5">
        <f>$CA$53*'Positionen Mindereinnahmen'!$D$19</f>
        <v>0</v>
      </c>
      <c r="CC53" s="5">
        <f>$CA$53*'Positionen Mindereinnahmen'!$E$19</f>
        <v>0</v>
      </c>
      <c r="CD53" s="5">
        <f>$CA$53*'Positionen Mindereinnahmen'!$F$19</f>
        <v>0</v>
      </c>
      <c r="CE53" s="5">
        <v>0</v>
      </c>
      <c r="CF53" s="5">
        <f>$CE$53*'Positionen Mindereinnahmen'!$D$20</f>
        <v>0</v>
      </c>
      <c r="CG53" s="5">
        <f>$CE$53*'Positionen Mindereinnahmen'!$E$20</f>
        <v>0</v>
      </c>
      <c r="CH53" s="5">
        <f>$CE$53*'Positionen Mindereinnahmen'!$F$20</f>
        <v>0</v>
      </c>
      <c r="CI53" s="5">
        <v>0</v>
      </c>
      <c r="CJ53" s="5">
        <f>$CI$53*'Positionen Mindereinnahmen'!$D$21</f>
        <v>0</v>
      </c>
      <c r="CK53" s="5">
        <f>$CI$53*'Positionen Mindereinnahmen'!$E$21</f>
        <v>0</v>
      </c>
      <c r="CL53" s="5">
        <f>$CI$53*'Positionen Mindereinnahmen'!$F$21</f>
        <v>0</v>
      </c>
      <c r="CM53" s="5">
        <v>0</v>
      </c>
      <c r="CN53" s="5">
        <f>$CM$53*'Positionen Mindereinnahmen'!$D$22</f>
        <v>0</v>
      </c>
      <c r="CO53" s="5">
        <f>$CM$53*'Positionen Mindereinnahmen'!$E$22</f>
        <v>0</v>
      </c>
      <c r="CP53" s="5">
        <f>$CM$53*'Positionen Mindereinnahmen'!$F$22</f>
        <v>0</v>
      </c>
      <c r="CQ53" s="5">
        <v>0</v>
      </c>
      <c r="CR53" s="5">
        <f>$CQ$53*'Positionen Mindereinnahmen'!$D$23</f>
        <v>0</v>
      </c>
      <c r="CS53" s="5">
        <f>$CQ$53*'Positionen Mindereinnahmen'!$E$23</f>
        <v>0</v>
      </c>
      <c r="CT53" s="5">
        <f>$CQ$53*'Positionen Mindereinnahmen'!$F$23</f>
        <v>0</v>
      </c>
      <c r="CU53" s="5">
        <v>0</v>
      </c>
      <c r="CV53" s="5">
        <f>$CU$53*'Positionen Mindereinnahmen'!$D$24</f>
        <v>0</v>
      </c>
      <c r="CW53" s="5">
        <f>$CU$53*'Positionen Mindereinnahmen'!$E$24</f>
        <v>0</v>
      </c>
      <c r="CX53" s="5">
        <f>$CU$53*'Positionen Mindereinnahmen'!$F$24</f>
        <v>0</v>
      </c>
      <c r="CY53" s="5">
        <v>0</v>
      </c>
      <c r="CZ53" s="5">
        <f>$CY$53*'Positionen Mindereinnahmen'!$D$25</f>
        <v>0</v>
      </c>
      <c r="DA53" s="5">
        <f>$CY$53*'Positionen Mindereinnahmen'!$E$25</f>
        <v>0</v>
      </c>
      <c r="DB53" s="5">
        <f>$CY$53*'Positionen Mindereinnahmen'!$F$25</f>
        <v>0</v>
      </c>
      <c r="DC53" s="5">
        <v>0</v>
      </c>
      <c r="DD53" s="5">
        <f>$DC$53*'Positionen Mindereinnahmen'!$D$26</f>
        <v>0</v>
      </c>
      <c r="DE53" s="5">
        <f>$DC$53*'Positionen Mindereinnahmen'!$E$26</f>
        <v>0</v>
      </c>
      <c r="DF53" s="5">
        <f>$DC$53*'Positionen Mindereinnahmen'!$F$26</f>
        <v>0</v>
      </c>
      <c r="DG53" s="5">
        <v>0</v>
      </c>
      <c r="DH53" s="5">
        <f>$DG$53*'Positionen Mindereinnahmen'!$D$27</f>
        <v>0</v>
      </c>
      <c r="DI53" s="5">
        <f>$DG$53*'Positionen Mindereinnahmen'!$E$27</f>
        <v>0</v>
      </c>
      <c r="DJ53" s="5">
        <f>$DG$53*'Positionen Mindereinnahmen'!$F$27</f>
        <v>0</v>
      </c>
      <c r="DK53" s="5">
        <v>0</v>
      </c>
      <c r="DL53" s="5">
        <f>$DK$53*'Positionen Mindereinnahmen'!$D$28</f>
        <v>0</v>
      </c>
      <c r="DM53" s="5">
        <f>$DK$53*'Positionen Mindereinnahmen'!$E$28</f>
        <v>0</v>
      </c>
      <c r="DN53" s="5">
        <f>$DK$53*'Positionen Mindereinnahmen'!$F$28</f>
        <v>0</v>
      </c>
      <c r="DO53" s="5">
        <v>0</v>
      </c>
      <c r="DP53" s="5">
        <f>$DO$53*'Positionen Mindereinnahmen'!$D$29</f>
        <v>0</v>
      </c>
      <c r="DQ53" s="5">
        <f>$DO$53*'Positionen Mindereinnahmen'!$E$29</f>
        <v>0</v>
      </c>
      <c r="DR53" s="5">
        <f>$DO$53*'Positionen Mindereinnahmen'!$F$29</f>
        <v>0</v>
      </c>
      <c r="DS53" s="5">
        <v>0</v>
      </c>
      <c r="DT53" s="5">
        <f>$DS$53*'Positionen Mindereinnahmen'!$D$30</f>
        <v>0</v>
      </c>
      <c r="DU53" s="5">
        <f>$DS$53*'Positionen Mindereinnahmen'!$E$30</f>
        <v>0</v>
      </c>
      <c r="DV53" s="5">
        <f>$DS$53*'Positionen Mindereinnahmen'!$F$30</f>
        <v>0</v>
      </c>
      <c r="DW53" s="5">
        <v>0</v>
      </c>
      <c r="DX53" s="5">
        <f>$DW$53*'Positionen Mindereinnahmen'!$D$31</f>
        <v>0</v>
      </c>
      <c r="DY53" s="5">
        <f>$DW$53*'Positionen Mindereinnahmen'!$E$31</f>
        <v>0</v>
      </c>
      <c r="DZ53" s="5">
        <f>$DW$53*'Positionen Mindereinnahmen'!$F$31</f>
        <v>0</v>
      </c>
      <c r="EA53" s="5">
        <v>0</v>
      </c>
      <c r="EB53" s="5">
        <f>$EA$53*'Positionen Mindereinnahmen'!$D$32</f>
        <v>0</v>
      </c>
      <c r="EC53" s="5">
        <f>$EA$53*'Positionen Mindereinnahmen'!$E$32</f>
        <v>0</v>
      </c>
      <c r="ED53" s="5">
        <f>$EA$53*'Positionen Mindereinnahmen'!$F$32</f>
        <v>0</v>
      </c>
    </row>
    <row r="54" spans="2:134" x14ac:dyDescent="0.4">
      <c r="B54" s="1">
        <v>2014</v>
      </c>
      <c r="C54" s="4">
        <f t="shared" si="1"/>
        <v>0.21335000000000001</v>
      </c>
      <c r="D54" s="4">
        <f t="shared" si="2"/>
        <v>0.10667500000000001</v>
      </c>
      <c r="E54" s="4">
        <f t="shared" si="3"/>
        <v>0.10667500000000001</v>
      </c>
      <c r="F54" s="17">
        <f t="shared" si="4"/>
        <v>0</v>
      </c>
      <c r="G54" s="17">
        <f t="shared" si="5"/>
        <v>0</v>
      </c>
      <c r="H54" s="17">
        <f t="shared" si="5"/>
        <v>0</v>
      </c>
      <c r="I54" s="17">
        <f t="shared" si="6"/>
        <v>2.9750000000000002E-2</v>
      </c>
      <c r="J54" s="17">
        <f t="shared" si="7"/>
        <v>1.4875000000000001E-2</v>
      </c>
      <c r="K54" s="17">
        <f t="shared" si="7"/>
        <v>1.4875000000000001E-2</v>
      </c>
      <c r="L54" s="17">
        <f t="shared" si="8"/>
        <v>0.18360000000000001</v>
      </c>
      <c r="M54" s="17">
        <f t="shared" si="9"/>
        <v>9.1800000000000007E-2</v>
      </c>
      <c r="N54" s="17">
        <f t="shared" si="10"/>
        <v>9.1800000000000007E-2</v>
      </c>
      <c r="O54" s="5">
        <v>0.05</v>
      </c>
      <c r="P54" s="5">
        <f>O54*'Positionen Mindereinnahmen'!D3</f>
        <v>2.1250000000000002E-2</v>
      </c>
      <c r="Q54" s="5">
        <f>O54*'Positionen Mindereinnahmen'!E3</f>
        <v>2.1250000000000002E-2</v>
      </c>
      <c r="R54" s="5">
        <f>O54*'Positionen Mindereinnahmen'!F3</f>
        <v>7.4999999999999997E-3</v>
      </c>
      <c r="S54" s="5">
        <v>3.5000000000000003E-2</v>
      </c>
      <c r="T54" s="5">
        <f>$S$54*'Positionen Mindereinnahmen'!$D$4</f>
        <v>1.4875000000000001E-2</v>
      </c>
      <c r="U54" s="5">
        <f>$S$54*'Positionen Mindereinnahmen'!$E$4</f>
        <v>1.4875000000000001E-2</v>
      </c>
      <c r="V54" s="5">
        <f>$S$54*'Positionen Mindereinnahmen'!$F$4</f>
        <v>5.2500000000000003E-3</v>
      </c>
      <c r="W54" s="5">
        <v>0</v>
      </c>
      <c r="X54" s="5">
        <f>$W$54*'Positionen Mindereinnahmen'!$D$5</f>
        <v>0</v>
      </c>
      <c r="Y54" s="5">
        <f>$W$54*'Positionen Mindereinnahmen'!$E$5</f>
        <v>0</v>
      </c>
      <c r="Z54" s="5">
        <f>$W$54*'Positionen Mindereinnahmen'!$F$5</f>
        <v>0</v>
      </c>
      <c r="AA54" s="5">
        <v>0</v>
      </c>
      <c r="AB54" s="5">
        <f>$AA$54*'Positionen Mindereinnahmen'!$D$6</f>
        <v>0</v>
      </c>
      <c r="AC54" s="5">
        <f>$AA$54*'Positionen Mindereinnahmen'!$E$6</f>
        <v>0</v>
      </c>
      <c r="AD54" s="5">
        <f>$AA$54*'Positionen Mindereinnahmen'!$F$6</f>
        <v>0</v>
      </c>
      <c r="AE54" s="5">
        <v>0</v>
      </c>
      <c r="AF54" s="5">
        <f>$AE$54*'Positionen Mindereinnahmen'!$D$7</f>
        <v>0</v>
      </c>
      <c r="AG54" s="5">
        <f>$AE$54*'Positionen Mindereinnahmen'!$E$7</f>
        <v>0</v>
      </c>
      <c r="AH54" s="5">
        <f>$AE$54*'Positionen Mindereinnahmen'!$F$7</f>
        <v>0</v>
      </c>
      <c r="AI54" s="5">
        <v>0</v>
      </c>
      <c r="AJ54" s="5">
        <f>$AI$54*'Positionen Mindereinnahmen'!$D$8</f>
        <v>0</v>
      </c>
      <c r="AK54" s="5">
        <f>$AI$54*'Positionen Mindereinnahmen'!$E$8</f>
        <v>0</v>
      </c>
      <c r="AL54" s="5">
        <f>$AI$54*'Positionen Mindereinnahmen'!$F$8</f>
        <v>0</v>
      </c>
      <c r="AM54" s="5">
        <v>0</v>
      </c>
      <c r="AN54" s="5">
        <f>$AM$54*'Positionen Mindereinnahmen'!$D$9</f>
        <v>0</v>
      </c>
      <c r="AO54" s="5">
        <f>$AM$54*'Positionen Mindereinnahmen'!$E$9</f>
        <v>0</v>
      </c>
      <c r="AP54" s="5">
        <f>$AM$54*'Positionen Mindereinnahmen'!$F$9</f>
        <v>0</v>
      </c>
      <c r="AQ54" s="5">
        <v>0</v>
      </c>
      <c r="AR54" s="5">
        <f>$AQ$54*'Positionen Mindereinnahmen'!$D$10</f>
        <v>0</v>
      </c>
      <c r="AS54" s="5">
        <f>$AQ$54*'Positionen Mindereinnahmen'!$E$10</f>
        <v>0</v>
      </c>
      <c r="AT54" s="5">
        <f>$AQ$54*'Positionen Mindereinnahmen'!$F$10</f>
        <v>0</v>
      </c>
      <c r="AU54" s="5">
        <v>0</v>
      </c>
      <c r="AV54" s="5">
        <f>$AU$54*'Positionen Mindereinnahmen'!$D$11</f>
        <v>0</v>
      </c>
      <c r="AW54" s="5">
        <f>$AU$54*'Positionen Mindereinnahmen'!$E$11</f>
        <v>0</v>
      </c>
      <c r="AX54" s="5">
        <f>$AU$54*'Positionen Mindereinnahmen'!$F$11</f>
        <v>0</v>
      </c>
      <c r="AY54" s="5">
        <v>0</v>
      </c>
      <c r="AZ54" s="5">
        <f>$AY$54*'Positionen Mindereinnahmen'!$D$12</f>
        <v>0</v>
      </c>
      <c r="BA54" s="5">
        <f>$AY$54*'Positionen Mindereinnahmen'!$E$12</f>
        <v>0</v>
      </c>
      <c r="BB54" s="5">
        <f>$AY$54*'Positionen Mindereinnahmen'!$F$12</f>
        <v>0</v>
      </c>
      <c r="BC54" s="5">
        <v>0</v>
      </c>
      <c r="BD54" s="5">
        <f>$BC$54*'Positionen Mindereinnahmen'!$D$13</f>
        <v>0</v>
      </c>
      <c r="BE54" s="5">
        <f>$BC$54*'Positionen Mindereinnahmen'!$E$13</f>
        <v>0</v>
      </c>
      <c r="BF54" s="5">
        <f>$BC$54*'Positionen Mindereinnahmen'!$F$13</f>
        <v>0</v>
      </c>
      <c r="BG54" s="5">
        <v>1.4999999999999999E-2</v>
      </c>
      <c r="BH54" s="5">
        <f>$BG$54*'Positionen Mindereinnahmen'!$D$14</f>
        <v>6.3749999999999996E-3</v>
      </c>
      <c r="BI54" s="5">
        <f>$BG$54*'Positionen Mindereinnahmen'!$E$14</f>
        <v>6.3749999999999996E-3</v>
      </c>
      <c r="BJ54" s="5">
        <f>$BG$54*'Positionen Mindereinnahmen'!$F$14</f>
        <v>2.2499999999999998E-3</v>
      </c>
      <c r="BK54" s="5">
        <v>0</v>
      </c>
      <c r="BL54" s="5">
        <f>$BK$54*'Positionen Mindereinnahmen'!$D$15</f>
        <v>0</v>
      </c>
      <c r="BM54" s="5">
        <f>$BK$54*'Positionen Mindereinnahmen'!$E$15</f>
        <v>0</v>
      </c>
      <c r="BN54" s="5">
        <f>$BK$54*'Positionen Mindereinnahmen'!$F$15</f>
        <v>0</v>
      </c>
      <c r="BO54" s="5">
        <v>0.10100000000000001</v>
      </c>
      <c r="BP54" s="5">
        <f>$BO$54*'Positionen Mindereinnahmen'!$D$16</f>
        <v>4.2925000000000005E-2</v>
      </c>
      <c r="BQ54" s="5">
        <f>$BO$54*'Positionen Mindereinnahmen'!$E$16</f>
        <v>4.2925000000000005E-2</v>
      </c>
      <c r="BR54" s="5">
        <f>$BO$54*'Positionen Mindereinnahmen'!$F$16</f>
        <v>1.515E-2</v>
      </c>
      <c r="BS54" s="5">
        <v>0.05</v>
      </c>
      <c r="BT54" s="5">
        <f>$BS$54*'Positionen Mindereinnahmen'!$D$17</f>
        <v>2.1250000000000002E-2</v>
      </c>
      <c r="BU54" s="5">
        <f>$BS$54*'Positionen Mindereinnahmen'!$E$17</f>
        <v>2.1250000000000002E-2</v>
      </c>
      <c r="BV54" s="5">
        <f>$BS$54*'Positionen Mindereinnahmen'!$F$17</f>
        <v>7.4999999999999997E-3</v>
      </c>
      <c r="BW54" s="5">
        <v>0</v>
      </c>
      <c r="BX54" s="5">
        <f>$BW$54*'Positionen Mindereinnahmen'!$D$18</f>
        <v>0</v>
      </c>
      <c r="BY54" s="5">
        <f>$BW$54*'Positionen Mindereinnahmen'!$E$18</f>
        <v>0</v>
      </c>
      <c r="BZ54" s="5">
        <f>$BW$54*'Positionen Mindereinnahmen'!$F$18</f>
        <v>0</v>
      </c>
      <c r="CA54" s="5">
        <v>0</v>
      </c>
      <c r="CB54" s="5">
        <f>$CA$54*'Positionen Mindereinnahmen'!$D$19</f>
        <v>0</v>
      </c>
      <c r="CC54" s="5">
        <f>$CA$54*'Positionen Mindereinnahmen'!$E$19</f>
        <v>0</v>
      </c>
      <c r="CD54" s="5">
        <f>$CA$54*'Positionen Mindereinnahmen'!$F$19</f>
        <v>0</v>
      </c>
      <c r="CE54" s="5">
        <v>0</v>
      </c>
      <c r="CF54" s="5">
        <f>$CE$54*'Positionen Mindereinnahmen'!$D$20</f>
        <v>0</v>
      </c>
      <c r="CG54" s="5">
        <f>$CE$54*'Positionen Mindereinnahmen'!$E$20</f>
        <v>0</v>
      </c>
      <c r="CH54" s="5">
        <f>$CE$54*'Positionen Mindereinnahmen'!$F$20</f>
        <v>0</v>
      </c>
      <c r="CI54" s="5">
        <v>0</v>
      </c>
      <c r="CJ54" s="5">
        <f>$CI$54*'Positionen Mindereinnahmen'!$D$21</f>
        <v>0</v>
      </c>
      <c r="CK54" s="5">
        <f>$CI$54*'Positionen Mindereinnahmen'!$E$21</f>
        <v>0</v>
      </c>
      <c r="CL54" s="5">
        <f>$CI$54*'Positionen Mindereinnahmen'!$F$21</f>
        <v>0</v>
      </c>
      <c r="CM54" s="5">
        <v>0</v>
      </c>
      <c r="CN54" s="5">
        <f>$CM$54*'Positionen Mindereinnahmen'!$D$22</f>
        <v>0</v>
      </c>
      <c r="CO54" s="5">
        <f>$CM$54*'Positionen Mindereinnahmen'!$E$22</f>
        <v>0</v>
      </c>
      <c r="CP54" s="5">
        <f>$CM$54*'Positionen Mindereinnahmen'!$F$22</f>
        <v>0</v>
      </c>
      <c r="CQ54" s="5">
        <v>0</v>
      </c>
      <c r="CR54" s="5">
        <f>$CQ$54*'Positionen Mindereinnahmen'!$D$23</f>
        <v>0</v>
      </c>
      <c r="CS54" s="5">
        <f>$CQ$54*'Positionen Mindereinnahmen'!$E$23</f>
        <v>0</v>
      </c>
      <c r="CT54" s="5">
        <f>$CQ$54*'Positionen Mindereinnahmen'!$F$23</f>
        <v>0</v>
      </c>
      <c r="CU54" s="5">
        <v>0</v>
      </c>
      <c r="CV54" s="5">
        <f>$CU$54*'Positionen Mindereinnahmen'!$D$24</f>
        <v>0</v>
      </c>
      <c r="CW54" s="5">
        <f>$CU$54*'Positionen Mindereinnahmen'!$E$24</f>
        <v>0</v>
      </c>
      <c r="CX54" s="5">
        <f>$CU$54*'Positionen Mindereinnahmen'!$F$24</f>
        <v>0</v>
      </c>
      <c r="CY54" s="5">
        <v>0</v>
      </c>
      <c r="CZ54" s="5">
        <f>$CY$54*'Positionen Mindereinnahmen'!$D$25</f>
        <v>0</v>
      </c>
      <c r="DA54" s="5">
        <f>$CY$54*'Positionen Mindereinnahmen'!$E$25</f>
        <v>0</v>
      </c>
      <c r="DB54" s="5">
        <f>$CY$54*'Positionen Mindereinnahmen'!$F$25</f>
        <v>0</v>
      </c>
      <c r="DC54" s="5">
        <v>0</v>
      </c>
      <c r="DD54" s="5">
        <f>$DC$54*'Positionen Mindereinnahmen'!$D$26</f>
        <v>0</v>
      </c>
      <c r="DE54" s="5">
        <f>$DC$54*'Positionen Mindereinnahmen'!$E$26</f>
        <v>0</v>
      </c>
      <c r="DF54" s="5">
        <f>$DC$54*'Positionen Mindereinnahmen'!$F$26</f>
        <v>0</v>
      </c>
      <c r="DG54" s="5">
        <v>0</v>
      </c>
      <c r="DH54" s="5">
        <f>$DG$54*'Positionen Mindereinnahmen'!$D$27</f>
        <v>0</v>
      </c>
      <c r="DI54" s="5">
        <f>$DG$54*'Positionen Mindereinnahmen'!$E$27</f>
        <v>0</v>
      </c>
      <c r="DJ54" s="5">
        <f>$DG$54*'Positionen Mindereinnahmen'!$F$27</f>
        <v>0</v>
      </c>
      <c r="DK54" s="5">
        <v>0</v>
      </c>
      <c r="DL54" s="5">
        <f>$DK$54*'Positionen Mindereinnahmen'!$D$28</f>
        <v>0</v>
      </c>
      <c r="DM54" s="5">
        <f>$DK$54*'Positionen Mindereinnahmen'!$E$28</f>
        <v>0</v>
      </c>
      <c r="DN54" s="5">
        <f>$DK$54*'Positionen Mindereinnahmen'!$F$28</f>
        <v>0</v>
      </c>
      <c r="DO54" s="5">
        <v>0</v>
      </c>
      <c r="DP54" s="5">
        <f>$DO$54*'Positionen Mindereinnahmen'!$D$29</f>
        <v>0</v>
      </c>
      <c r="DQ54" s="5">
        <f>$DO$54*'Positionen Mindereinnahmen'!$E$29</f>
        <v>0</v>
      </c>
      <c r="DR54" s="5">
        <f>$DO$54*'Positionen Mindereinnahmen'!$F$29</f>
        <v>0</v>
      </c>
      <c r="DS54" s="5">
        <v>0</v>
      </c>
      <c r="DT54" s="5">
        <f>$DS$54*'Positionen Mindereinnahmen'!$D$30</f>
        <v>0</v>
      </c>
      <c r="DU54" s="5">
        <f>$DS$54*'Positionen Mindereinnahmen'!$E$30</f>
        <v>0</v>
      </c>
      <c r="DV54" s="5">
        <f>$DS$54*'Positionen Mindereinnahmen'!$F$30</f>
        <v>0</v>
      </c>
      <c r="DW54" s="5">
        <v>0</v>
      </c>
      <c r="DX54" s="5">
        <f>$DW$54*'Positionen Mindereinnahmen'!$D$31</f>
        <v>0</v>
      </c>
      <c r="DY54" s="5">
        <f>$DW$54*'Positionen Mindereinnahmen'!$E$31</f>
        <v>0</v>
      </c>
      <c r="DZ54" s="5">
        <f>$DW$54*'Positionen Mindereinnahmen'!$F$31</f>
        <v>0</v>
      </c>
      <c r="EA54" s="5">
        <v>0</v>
      </c>
      <c r="EB54" s="5">
        <f>$EA$54*'Positionen Mindereinnahmen'!$D$32</f>
        <v>0</v>
      </c>
      <c r="EC54" s="5">
        <f>$EA$54*'Positionen Mindereinnahmen'!$E$32</f>
        <v>0</v>
      </c>
      <c r="ED54" s="5">
        <f>$EA$54*'Positionen Mindereinnahmen'!$F$32</f>
        <v>0</v>
      </c>
    </row>
    <row r="55" spans="2:134" x14ac:dyDescent="0.4">
      <c r="B55" s="1">
        <v>2015</v>
      </c>
      <c r="C55" s="4">
        <f t="shared" si="1"/>
        <v>0.2006</v>
      </c>
      <c r="D55" s="4">
        <f t="shared" si="2"/>
        <v>0.1003</v>
      </c>
      <c r="E55" s="4">
        <f t="shared" si="3"/>
        <v>0.1003</v>
      </c>
      <c r="F55" s="17">
        <f t="shared" si="4"/>
        <v>0</v>
      </c>
      <c r="G55" s="17">
        <f t="shared" si="5"/>
        <v>0</v>
      </c>
      <c r="H55" s="17">
        <f t="shared" si="5"/>
        <v>0</v>
      </c>
      <c r="I55" s="17">
        <f t="shared" si="6"/>
        <v>2.9750000000000002E-2</v>
      </c>
      <c r="J55" s="17">
        <f t="shared" si="7"/>
        <v>1.4875000000000001E-2</v>
      </c>
      <c r="K55" s="17">
        <f t="shared" si="7"/>
        <v>1.4875000000000001E-2</v>
      </c>
      <c r="L55" s="17">
        <f t="shared" si="8"/>
        <v>0.17085</v>
      </c>
      <c r="M55" s="17">
        <f t="shared" si="9"/>
        <v>8.5425000000000001E-2</v>
      </c>
      <c r="N55" s="17">
        <f t="shared" si="10"/>
        <v>8.5425000000000001E-2</v>
      </c>
      <c r="O55" s="5">
        <v>0.05</v>
      </c>
      <c r="P55" s="5">
        <f>O55*'Positionen Mindereinnahmen'!D3</f>
        <v>2.1250000000000002E-2</v>
      </c>
      <c r="Q55" s="5">
        <f>O55*'Positionen Mindereinnahmen'!E3</f>
        <v>2.1250000000000002E-2</v>
      </c>
      <c r="R55" s="5">
        <f>O55*'Positionen Mindereinnahmen'!F3</f>
        <v>7.4999999999999997E-3</v>
      </c>
      <c r="S55" s="5">
        <v>3.5000000000000003E-2</v>
      </c>
      <c r="T55" s="5">
        <f>$S$55*'Positionen Mindereinnahmen'!$D$4</f>
        <v>1.4875000000000001E-2</v>
      </c>
      <c r="U55" s="5">
        <f>$S$55*'Positionen Mindereinnahmen'!$E$4</f>
        <v>1.4875000000000001E-2</v>
      </c>
      <c r="V55" s="5">
        <f>$S$55*'Positionen Mindereinnahmen'!$F$4</f>
        <v>5.2500000000000003E-3</v>
      </c>
      <c r="W55" s="5">
        <v>0</v>
      </c>
      <c r="X55" s="5">
        <f>$W$55*'Positionen Mindereinnahmen'!$D$5</f>
        <v>0</v>
      </c>
      <c r="Y55" s="5">
        <f>$W$55*'Positionen Mindereinnahmen'!$E$5</f>
        <v>0</v>
      </c>
      <c r="Z55" s="5">
        <f>$W$55*'Positionen Mindereinnahmen'!$F$5</f>
        <v>0</v>
      </c>
      <c r="AA55" s="5">
        <v>0</v>
      </c>
      <c r="AB55" s="5">
        <f>$AA$55*'Positionen Mindereinnahmen'!$D$6</f>
        <v>0</v>
      </c>
      <c r="AC55" s="5">
        <f>$AA$55*'Positionen Mindereinnahmen'!$E$6</f>
        <v>0</v>
      </c>
      <c r="AD55" s="5">
        <f>$AA$55*'Positionen Mindereinnahmen'!$F$6</f>
        <v>0</v>
      </c>
      <c r="AE55" s="5">
        <v>0</v>
      </c>
      <c r="AF55" s="5">
        <f>$AE$55*'Positionen Mindereinnahmen'!$D$7</f>
        <v>0</v>
      </c>
      <c r="AG55" s="5">
        <f>$AE$55*'Positionen Mindereinnahmen'!$E$7</f>
        <v>0</v>
      </c>
      <c r="AH55" s="5">
        <f>$AE$55*'Positionen Mindereinnahmen'!$F$7</f>
        <v>0</v>
      </c>
      <c r="AI55" s="5">
        <v>0</v>
      </c>
      <c r="AJ55" s="5">
        <f>$AI$55*'Positionen Mindereinnahmen'!$D$8</f>
        <v>0</v>
      </c>
      <c r="AK55" s="5">
        <f>$AI$55*'Positionen Mindereinnahmen'!$E$8</f>
        <v>0</v>
      </c>
      <c r="AL55" s="5">
        <f>$AI$55*'Positionen Mindereinnahmen'!$F$8</f>
        <v>0</v>
      </c>
      <c r="AM55" s="5">
        <v>0</v>
      </c>
      <c r="AN55" s="5">
        <f>$AM$55*'Positionen Mindereinnahmen'!$D$9</f>
        <v>0</v>
      </c>
      <c r="AO55" s="5">
        <f>$AM$55*'Positionen Mindereinnahmen'!$E$9</f>
        <v>0</v>
      </c>
      <c r="AP55" s="5">
        <f>$AM$55*'Positionen Mindereinnahmen'!$F$9</f>
        <v>0</v>
      </c>
      <c r="AQ55" s="5">
        <v>0</v>
      </c>
      <c r="AR55" s="5">
        <f>$AQ$55*'Positionen Mindereinnahmen'!$D$10</f>
        <v>0</v>
      </c>
      <c r="AS55" s="5">
        <f>$AQ$55*'Positionen Mindereinnahmen'!$E$10</f>
        <v>0</v>
      </c>
      <c r="AT55" s="5">
        <f>$AQ$55*'Positionen Mindereinnahmen'!$F$10</f>
        <v>0</v>
      </c>
      <c r="AU55" s="5">
        <v>0</v>
      </c>
      <c r="AV55" s="5">
        <f>$AU$55*'Positionen Mindereinnahmen'!$D$11</f>
        <v>0</v>
      </c>
      <c r="AW55" s="5">
        <f>$AU$55*'Positionen Mindereinnahmen'!$E$11</f>
        <v>0</v>
      </c>
      <c r="AX55" s="5">
        <f>$AU$55*'Positionen Mindereinnahmen'!$F$11</f>
        <v>0</v>
      </c>
      <c r="AY55" s="5">
        <v>0</v>
      </c>
      <c r="AZ55" s="5">
        <f>$AY$55*'Positionen Mindereinnahmen'!$D$12</f>
        <v>0</v>
      </c>
      <c r="BA55" s="5">
        <f>$AY$55*'Positionen Mindereinnahmen'!$E$12</f>
        <v>0</v>
      </c>
      <c r="BB55" s="5">
        <f>$AY$55*'Positionen Mindereinnahmen'!$F$12</f>
        <v>0</v>
      </c>
      <c r="BC55" s="5">
        <v>0</v>
      </c>
      <c r="BD55" s="5">
        <f>$BC$55*'Positionen Mindereinnahmen'!$D$13</f>
        <v>0</v>
      </c>
      <c r="BE55" s="5">
        <f>$BC$55*'Positionen Mindereinnahmen'!$E$13</f>
        <v>0</v>
      </c>
      <c r="BF55" s="5">
        <f>$BC$55*'Positionen Mindereinnahmen'!$F$13</f>
        <v>0</v>
      </c>
      <c r="BG55" s="5">
        <v>9.5000000000000001E-2</v>
      </c>
      <c r="BH55" s="5">
        <f>$BG$55*'Positionen Mindereinnahmen'!$D$14</f>
        <v>4.0375000000000001E-2</v>
      </c>
      <c r="BI55" s="5">
        <f>$BG$55*'Positionen Mindereinnahmen'!$E$14</f>
        <v>4.0375000000000001E-2</v>
      </c>
      <c r="BJ55" s="5">
        <f>$BG$55*'Positionen Mindereinnahmen'!$F$14</f>
        <v>1.4249999999999999E-2</v>
      </c>
      <c r="BK55" s="5">
        <v>0</v>
      </c>
      <c r="BL55" s="5">
        <f>$BK$55*'Positionen Mindereinnahmen'!$D$15</f>
        <v>0</v>
      </c>
      <c r="BM55" s="5">
        <f>$BK$55*'Positionen Mindereinnahmen'!$E$15</f>
        <v>0</v>
      </c>
      <c r="BN55" s="5">
        <f>$BK$55*'Positionen Mindereinnahmen'!$F$15</f>
        <v>0</v>
      </c>
      <c r="BO55" s="5">
        <v>3.5999999999999997E-2</v>
      </c>
      <c r="BP55" s="5">
        <f>$BO$55*'Positionen Mindereinnahmen'!$D$16</f>
        <v>1.5299999999999998E-2</v>
      </c>
      <c r="BQ55" s="5">
        <f>$BO$55*'Positionen Mindereinnahmen'!$E$16</f>
        <v>1.5299999999999998E-2</v>
      </c>
      <c r="BR55" s="5">
        <f>$BO$55*'Positionen Mindereinnahmen'!$F$16</f>
        <v>5.3999999999999994E-3</v>
      </c>
      <c r="BS55" s="5">
        <v>1.7999999999999999E-2</v>
      </c>
      <c r="BT55" s="5">
        <f>$BS$55*'Positionen Mindereinnahmen'!$D$17</f>
        <v>7.6499999999999988E-3</v>
      </c>
      <c r="BU55" s="5">
        <f>$BS$55*'Positionen Mindereinnahmen'!$E$17</f>
        <v>7.6499999999999988E-3</v>
      </c>
      <c r="BV55" s="5">
        <f>$BS$55*'Positionen Mindereinnahmen'!$F$17</f>
        <v>2.6999999999999997E-3</v>
      </c>
      <c r="BW55" s="5">
        <v>2E-3</v>
      </c>
      <c r="BX55" s="5">
        <f>$BW$55*'Positionen Mindereinnahmen'!$D$18</f>
        <v>8.4999999999999995E-4</v>
      </c>
      <c r="BY55" s="5">
        <f>$BW$55*'Positionen Mindereinnahmen'!$E$18</f>
        <v>8.4999999999999995E-4</v>
      </c>
      <c r="BZ55" s="5">
        <f>$BW$55*'Positionen Mindereinnahmen'!$F$18</f>
        <v>2.9999999999999997E-4</v>
      </c>
      <c r="CA55" s="5">
        <v>0</v>
      </c>
      <c r="CB55" s="5">
        <f>$CA$55*'Positionen Mindereinnahmen'!$D$19</f>
        <v>0</v>
      </c>
      <c r="CC55" s="5">
        <f>$CA$55*'Positionen Mindereinnahmen'!$E$19</f>
        <v>0</v>
      </c>
      <c r="CD55" s="5">
        <f>$CA$55*'Positionen Mindereinnahmen'!$F$19</f>
        <v>0</v>
      </c>
      <c r="CE55" s="5">
        <v>0</v>
      </c>
      <c r="CF55" s="5">
        <f>$CE$55*'Positionen Mindereinnahmen'!$D$20</f>
        <v>0</v>
      </c>
      <c r="CG55" s="5">
        <f>$CE$55*'Positionen Mindereinnahmen'!$E$20</f>
        <v>0</v>
      </c>
      <c r="CH55" s="5">
        <f>$CE$55*'Positionen Mindereinnahmen'!$F$20</f>
        <v>0</v>
      </c>
      <c r="CI55" s="5">
        <v>0</v>
      </c>
      <c r="CJ55" s="5">
        <f>$CI$55*'Positionen Mindereinnahmen'!$D$21</f>
        <v>0</v>
      </c>
      <c r="CK55" s="5">
        <f>$CI$55*'Positionen Mindereinnahmen'!$E$21</f>
        <v>0</v>
      </c>
      <c r="CL55" s="5">
        <f>$CI$55*'Positionen Mindereinnahmen'!$F$21</f>
        <v>0</v>
      </c>
      <c r="CM55" s="5">
        <v>0</v>
      </c>
      <c r="CN55" s="5">
        <f>$CM$55*'Positionen Mindereinnahmen'!$D$22</f>
        <v>0</v>
      </c>
      <c r="CO55" s="5">
        <f>$CM$55*'Positionen Mindereinnahmen'!$E$22</f>
        <v>0</v>
      </c>
      <c r="CP55" s="5">
        <f>$CM$55*'Positionen Mindereinnahmen'!$F$22</f>
        <v>0</v>
      </c>
      <c r="CQ55" s="5">
        <v>0</v>
      </c>
      <c r="CR55" s="5">
        <f>$CQ$55*'Positionen Mindereinnahmen'!$D$23</f>
        <v>0</v>
      </c>
      <c r="CS55" s="5">
        <f>$CQ$55*'Positionen Mindereinnahmen'!$E$23</f>
        <v>0</v>
      </c>
      <c r="CT55" s="5">
        <f>$CQ$55*'Positionen Mindereinnahmen'!$F$23</f>
        <v>0</v>
      </c>
      <c r="CU55" s="5">
        <v>0</v>
      </c>
      <c r="CV55" s="5">
        <f>$CU$55*'Positionen Mindereinnahmen'!$D$24</f>
        <v>0</v>
      </c>
      <c r="CW55" s="5">
        <f>$CU$55*'Positionen Mindereinnahmen'!$E$24</f>
        <v>0</v>
      </c>
      <c r="CX55" s="5">
        <f>$CU$55*'Positionen Mindereinnahmen'!$F$24</f>
        <v>0</v>
      </c>
      <c r="CY55" s="5">
        <v>0</v>
      </c>
      <c r="CZ55" s="5">
        <f>$CY$55*'Positionen Mindereinnahmen'!$D$25</f>
        <v>0</v>
      </c>
      <c r="DA55" s="5">
        <f>$CY$55*'Positionen Mindereinnahmen'!$E$25</f>
        <v>0</v>
      </c>
      <c r="DB55" s="5">
        <f>$CY$55*'Positionen Mindereinnahmen'!$F$25</f>
        <v>0</v>
      </c>
      <c r="DC55" s="5">
        <v>0</v>
      </c>
      <c r="DD55" s="5">
        <f>$DC$55*'Positionen Mindereinnahmen'!$D$26</f>
        <v>0</v>
      </c>
      <c r="DE55" s="5">
        <f>$DC$55*'Positionen Mindereinnahmen'!$E$26</f>
        <v>0</v>
      </c>
      <c r="DF55" s="5">
        <f>$DC$55*'Positionen Mindereinnahmen'!$F$26</f>
        <v>0</v>
      </c>
      <c r="DG55" s="5">
        <v>0</v>
      </c>
      <c r="DH55" s="5">
        <f>$DG$55*'Positionen Mindereinnahmen'!$D$27</f>
        <v>0</v>
      </c>
      <c r="DI55" s="5">
        <f>$DG$55*'Positionen Mindereinnahmen'!$E$27</f>
        <v>0</v>
      </c>
      <c r="DJ55" s="5">
        <f>$DG$55*'Positionen Mindereinnahmen'!$F$27</f>
        <v>0</v>
      </c>
      <c r="DK55" s="5">
        <v>0</v>
      </c>
      <c r="DL55" s="5">
        <f>$DK$55*'Positionen Mindereinnahmen'!$D$28</f>
        <v>0</v>
      </c>
      <c r="DM55" s="5">
        <f>$DK$55*'Positionen Mindereinnahmen'!$E$28</f>
        <v>0</v>
      </c>
      <c r="DN55" s="5">
        <f>$DK$55*'Positionen Mindereinnahmen'!$F$28</f>
        <v>0</v>
      </c>
      <c r="DO55" s="5">
        <v>0</v>
      </c>
      <c r="DP55" s="5">
        <f>$DO$55*'Positionen Mindereinnahmen'!$D$29</f>
        <v>0</v>
      </c>
      <c r="DQ55" s="5">
        <f>$DO$55*'Positionen Mindereinnahmen'!$E$29</f>
        <v>0</v>
      </c>
      <c r="DR55" s="5">
        <f>$DO$55*'Positionen Mindereinnahmen'!$F$29</f>
        <v>0</v>
      </c>
      <c r="DS55" s="5">
        <v>0</v>
      </c>
      <c r="DT55" s="5">
        <f>$DS$55*'Positionen Mindereinnahmen'!$D$30</f>
        <v>0</v>
      </c>
      <c r="DU55" s="5">
        <f>$DS$55*'Positionen Mindereinnahmen'!$E$30</f>
        <v>0</v>
      </c>
      <c r="DV55" s="5">
        <f>$DS$55*'Positionen Mindereinnahmen'!$F$30</f>
        <v>0</v>
      </c>
      <c r="DW55" s="5">
        <v>0</v>
      </c>
      <c r="DX55" s="5">
        <f>$DW$55*'Positionen Mindereinnahmen'!$D$31</f>
        <v>0</v>
      </c>
      <c r="DY55" s="5">
        <f>$DW$55*'Positionen Mindereinnahmen'!$E$31</f>
        <v>0</v>
      </c>
      <c r="DZ55" s="5">
        <f>$DW$55*'Positionen Mindereinnahmen'!$F$31</f>
        <v>0</v>
      </c>
      <c r="EA55" s="5">
        <v>0</v>
      </c>
      <c r="EB55" s="5">
        <f>$EA$55*'Positionen Mindereinnahmen'!$D$32</f>
        <v>0</v>
      </c>
      <c r="EC55" s="5">
        <f>$EA$55*'Positionen Mindereinnahmen'!$E$32</f>
        <v>0</v>
      </c>
      <c r="ED55" s="5">
        <f>$EA$55*'Positionen Mindereinnahmen'!$F$32</f>
        <v>0</v>
      </c>
    </row>
    <row r="56" spans="2:134" x14ac:dyDescent="0.4">
      <c r="B56" s="1">
        <v>2016</v>
      </c>
      <c r="C56" s="4">
        <f t="shared" si="1"/>
        <v>0.17765</v>
      </c>
      <c r="D56" s="4">
        <f t="shared" si="2"/>
        <v>8.8825000000000001E-2</v>
      </c>
      <c r="E56" s="4">
        <f t="shared" si="3"/>
        <v>8.8825000000000001E-2</v>
      </c>
      <c r="F56" s="17">
        <f t="shared" si="4"/>
        <v>0</v>
      </c>
      <c r="G56" s="17">
        <f t="shared" si="5"/>
        <v>0</v>
      </c>
      <c r="H56" s="17">
        <f t="shared" si="5"/>
        <v>0</v>
      </c>
      <c r="I56" s="17">
        <f t="shared" si="6"/>
        <v>2.9750000000000002E-2</v>
      </c>
      <c r="J56" s="17">
        <f t="shared" si="7"/>
        <v>1.4875000000000001E-2</v>
      </c>
      <c r="K56" s="17">
        <f t="shared" si="7"/>
        <v>1.4875000000000001E-2</v>
      </c>
      <c r="L56" s="17">
        <f t="shared" si="8"/>
        <v>0.1479</v>
      </c>
      <c r="M56" s="17">
        <f t="shared" si="9"/>
        <v>7.3950000000000002E-2</v>
      </c>
      <c r="N56" s="17">
        <f t="shared" si="10"/>
        <v>7.3950000000000002E-2</v>
      </c>
      <c r="O56" s="5">
        <v>0.05</v>
      </c>
      <c r="P56" s="5">
        <f>O56*'Positionen Mindereinnahmen'!D3</f>
        <v>2.1250000000000002E-2</v>
      </c>
      <c r="Q56" s="5">
        <f>O56*'Positionen Mindereinnahmen'!E3</f>
        <v>2.1250000000000002E-2</v>
      </c>
      <c r="R56" s="5">
        <f>O56*'Positionen Mindereinnahmen'!F3</f>
        <v>7.4999999999999997E-3</v>
      </c>
      <c r="S56" s="5">
        <v>3.5000000000000003E-2</v>
      </c>
      <c r="T56" s="5">
        <f>$S$56*'Positionen Mindereinnahmen'!$D$4</f>
        <v>1.4875000000000001E-2</v>
      </c>
      <c r="U56" s="5">
        <f>$S$56*'Positionen Mindereinnahmen'!$E$4</f>
        <v>1.4875000000000001E-2</v>
      </c>
      <c r="V56" s="5">
        <f>$S$56*'Positionen Mindereinnahmen'!$F$4</f>
        <v>5.2500000000000003E-3</v>
      </c>
      <c r="W56" s="5">
        <v>0</v>
      </c>
      <c r="X56" s="5">
        <f>$W$56*'Positionen Mindereinnahmen'!$D$5</f>
        <v>0</v>
      </c>
      <c r="Y56" s="5">
        <f>$W$56*'Positionen Mindereinnahmen'!$E$5</f>
        <v>0</v>
      </c>
      <c r="Z56" s="5">
        <f>$W$56*'Positionen Mindereinnahmen'!$F$5</f>
        <v>0</v>
      </c>
      <c r="AA56" s="5">
        <v>0</v>
      </c>
      <c r="AB56" s="5">
        <f>$AA$56*'Positionen Mindereinnahmen'!$D$6</f>
        <v>0</v>
      </c>
      <c r="AC56" s="5">
        <f>$AA$56*'Positionen Mindereinnahmen'!$E$6</f>
        <v>0</v>
      </c>
      <c r="AD56" s="5">
        <f>$AA$56*'Positionen Mindereinnahmen'!$F$6</f>
        <v>0</v>
      </c>
      <c r="AE56" s="5">
        <v>0</v>
      </c>
      <c r="AF56" s="5">
        <f>$AE$56*'Positionen Mindereinnahmen'!$D$7</f>
        <v>0</v>
      </c>
      <c r="AG56" s="5">
        <f>$AE$56*'Positionen Mindereinnahmen'!$E$7</f>
        <v>0</v>
      </c>
      <c r="AH56" s="5">
        <f>$AE$56*'Positionen Mindereinnahmen'!$F$7</f>
        <v>0</v>
      </c>
      <c r="AI56" s="5">
        <v>0</v>
      </c>
      <c r="AJ56" s="5">
        <f>$AI$56*'Positionen Mindereinnahmen'!$D$8</f>
        <v>0</v>
      </c>
      <c r="AK56" s="5">
        <f>$AI$56*'Positionen Mindereinnahmen'!$E$8</f>
        <v>0</v>
      </c>
      <c r="AL56" s="5">
        <f>$AI$56*'Positionen Mindereinnahmen'!$F$8</f>
        <v>0</v>
      </c>
      <c r="AM56" s="5">
        <v>0</v>
      </c>
      <c r="AN56" s="5">
        <f>$AM$56*'Positionen Mindereinnahmen'!$D$9</f>
        <v>0</v>
      </c>
      <c r="AO56" s="5">
        <f>$AM$56*'Positionen Mindereinnahmen'!$E$9</f>
        <v>0</v>
      </c>
      <c r="AP56" s="5">
        <f>$AM$56*'Positionen Mindereinnahmen'!$F$9</f>
        <v>0</v>
      </c>
      <c r="AQ56" s="5">
        <v>0</v>
      </c>
      <c r="AR56" s="5">
        <f>$AQ$56*'Positionen Mindereinnahmen'!$D$10</f>
        <v>0</v>
      </c>
      <c r="AS56" s="5">
        <f>$AQ$56*'Positionen Mindereinnahmen'!$E$10</f>
        <v>0</v>
      </c>
      <c r="AT56" s="5">
        <f>$AQ$56*'Positionen Mindereinnahmen'!$F$10</f>
        <v>0</v>
      </c>
      <c r="AU56" s="5">
        <v>0</v>
      </c>
      <c r="AV56" s="5">
        <f>$AU$56*'Positionen Mindereinnahmen'!$D$11</f>
        <v>0</v>
      </c>
      <c r="AW56" s="5">
        <f>$AU$56*'Positionen Mindereinnahmen'!$E$11</f>
        <v>0</v>
      </c>
      <c r="AX56" s="5">
        <f>$AU$56*'Positionen Mindereinnahmen'!$F$11</f>
        <v>0</v>
      </c>
      <c r="AY56" s="5">
        <v>0</v>
      </c>
      <c r="AZ56" s="5">
        <f>$AY$56*'Positionen Mindereinnahmen'!$D$12</f>
        <v>0</v>
      </c>
      <c r="BA56" s="5">
        <f>$AY$56*'Positionen Mindereinnahmen'!$E$12</f>
        <v>0</v>
      </c>
      <c r="BB56" s="5">
        <f>$AY$56*'Positionen Mindereinnahmen'!$F$12</f>
        <v>0</v>
      </c>
      <c r="BC56" s="5">
        <v>0</v>
      </c>
      <c r="BD56" s="5">
        <f>$BC$56*'Positionen Mindereinnahmen'!$D$13</f>
        <v>0</v>
      </c>
      <c r="BE56" s="5">
        <f>$BC$56*'Positionen Mindereinnahmen'!$E$13</f>
        <v>0</v>
      </c>
      <c r="BF56" s="5">
        <f>$BC$56*'Positionen Mindereinnahmen'!$F$13</f>
        <v>0</v>
      </c>
      <c r="BG56" s="5">
        <v>9.5000000000000001E-2</v>
      </c>
      <c r="BH56" s="5">
        <f>$BG$56*'Positionen Mindereinnahmen'!$D$14</f>
        <v>4.0375000000000001E-2</v>
      </c>
      <c r="BI56" s="5">
        <f>$BG$56*'Positionen Mindereinnahmen'!$E$14</f>
        <v>4.0375000000000001E-2</v>
      </c>
      <c r="BJ56" s="5">
        <f>$BG$56*'Positionen Mindereinnahmen'!$F$14</f>
        <v>1.4249999999999999E-2</v>
      </c>
      <c r="BK56" s="5">
        <v>0</v>
      </c>
      <c r="BL56" s="5">
        <f>$BK$56*'Positionen Mindereinnahmen'!$D$15</f>
        <v>0</v>
      </c>
      <c r="BM56" s="5">
        <f>$BK$56*'Positionen Mindereinnahmen'!$E$15</f>
        <v>0</v>
      </c>
      <c r="BN56" s="5">
        <f>$BK$56*'Positionen Mindereinnahmen'!$F$15</f>
        <v>0</v>
      </c>
      <c r="BO56" s="5">
        <v>1.7999999999999999E-2</v>
      </c>
      <c r="BP56" s="5">
        <f>$BO$56*'Positionen Mindereinnahmen'!$D$16</f>
        <v>7.6499999999999988E-3</v>
      </c>
      <c r="BQ56" s="5">
        <f>$BO$56*'Positionen Mindereinnahmen'!$E$16</f>
        <v>7.6499999999999988E-3</v>
      </c>
      <c r="BR56" s="5">
        <f>$BO$56*'Positionen Mindereinnahmen'!$F$16</f>
        <v>2.6999999999999997E-3</v>
      </c>
      <c r="BS56" s="5">
        <v>8.9999999999999993E-3</v>
      </c>
      <c r="BT56" s="5">
        <f>$BS$56*'Positionen Mindereinnahmen'!$D$17</f>
        <v>3.8249999999999994E-3</v>
      </c>
      <c r="BU56" s="5">
        <f>$BS$56*'Positionen Mindereinnahmen'!$E$17</f>
        <v>3.8249999999999994E-3</v>
      </c>
      <c r="BV56" s="5">
        <f>$BS$56*'Positionen Mindereinnahmen'!$F$17</f>
        <v>1.3499999999999999E-3</v>
      </c>
      <c r="BW56" s="5">
        <v>2E-3</v>
      </c>
      <c r="BX56" s="5">
        <f>$BW$56*'Positionen Mindereinnahmen'!$D$18</f>
        <v>8.4999999999999995E-4</v>
      </c>
      <c r="BY56" s="5">
        <f>$BW$56*'Positionen Mindereinnahmen'!$E$18</f>
        <v>8.4999999999999995E-4</v>
      </c>
      <c r="BZ56" s="5">
        <f>$BW$56*'Positionen Mindereinnahmen'!$F$18</f>
        <v>2.9999999999999997E-4</v>
      </c>
      <c r="CA56" s="5">
        <v>0</v>
      </c>
      <c r="CB56" s="5">
        <f>$CA$56*'Positionen Mindereinnahmen'!$D$19</f>
        <v>0</v>
      </c>
      <c r="CC56" s="5">
        <f>$CA$56*'Positionen Mindereinnahmen'!$E$19</f>
        <v>0</v>
      </c>
      <c r="CD56" s="5">
        <f>$CA$56*'Positionen Mindereinnahmen'!$F$19</f>
        <v>0</v>
      </c>
      <c r="CE56" s="5">
        <v>0</v>
      </c>
      <c r="CF56" s="5">
        <f>$CE$56*'Positionen Mindereinnahmen'!$D$20</f>
        <v>0</v>
      </c>
      <c r="CG56" s="5">
        <f>$CE$56*'Positionen Mindereinnahmen'!$E$20</f>
        <v>0</v>
      </c>
      <c r="CH56" s="5">
        <f>$CE$56*'Positionen Mindereinnahmen'!$F$20</f>
        <v>0</v>
      </c>
      <c r="CI56" s="5">
        <v>0</v>
      </c>
      <c r="CJ56" s="5">
        <f>$CI$56*'Positionen Mindereinnahmen'!$D$21</f>
        <v>0</v>
      </c>
      <c r="CK56" s="5">
        <f>$CI$56*'Positionen Mindereinnahmen'!$E$21</f>
        <v>0</v>
      </c>
      <c r="CL56" s="5">
        <f>$CI$56*'Positionen Mindereinnahmen'!$F$21</f>
        <v>0</v>
      </c>
      <c r="CM56" s="5">
        <v>0</v>
      </c>
      <c r="CN56" s="5">
        <f>$CM$56*'Positionen Mindereinnahmen'!$D$22</f>
        <v>0</v>
      </c>
      <c r="CO56" s="5">
        <f>$CM$56*'Positionen Mindereinnahmen'!$E$22</f>
        <v>0</v>
      </c>
      <c r="CP56" s="5">
        <f>$CM$56*'Positionen Mindereinnahmen'!$F$22</f>
        <v>0</v>
      </c>
      <c r="CQ56" s="5">
        <v>0</v>
      </c>
      <c r="CR56" s="5">
        <f>$CQ$56*'Positionen Mindereinnahmen'!$D$23</f>
        <v>0</v>
      </c>
      <c r="CS56" s="5">
        <f>$CQ$56*'Positionen Mindereinnahmen'!$E$23</f>
        <v>0</v>
      </c>
      <c r="CT56" s="5">
        <f>$CQ$56*'Positionen Mindereinnahmen'!$F$23</f>
        <v>0</v>
      </c>
      <c r="CU56" s="5">
        <v>0</v>
      </c>
      <c r="CV56" s="5">
        <f>$CU$56*'Positionen Mindereinnahmen'!$D$24</f>
        <v>0</v>
      </c>
      <c r="CW56" s="5">
        <f>$CU$56*'Positionen Mindereinnahmen'!$E$24</f>
        <v>0</v>
      </c>
      <c r="CX56" s="5">
        <f>$CU$56*'Positionen Mindereinnahmen'!$F$24</f>
        <v>0</v>
      </c>
      <c r="CY56" s="5">
        <v>0</v>
      </c>
      <c r="CZ56" s="5">
        <f>$CY$56*'Positionen Mindereinnahmen'!$D$25</f>
        <v>0</v>
      </c>
      <c r="DA56" s="5">
        <f>$CY$56*'Positionen Mindereinnahmen'!$E$25</f>
        <v>0</v>
      </c>
      <c r="DB56" s="5">
        <f>$CY$56*'Positionen Mindereinnahmen'!$F$25</f>
        <v>0</v>
      </c>
      <c r="DC56" s="5">
        <v>0</v>
      </c>
      <c r="DD56" s="5">
        <f>$DC$56*'Positionen Mindereinnahmen'!$D$26</f>
        <v>0</v>
      </c>
      <c r="DE56" s="5">
        <f>$DC$56*'Positionen Mindereinnahmen'!$E$26</f>
        <v>0</v>
      </c>
      <c r="DF56" s="5">
        <f>$DC$56*'Positionen Mindereinnahmen'!$F$26</f>
        <v>0</v>
      </c>
      <c r="DG56" s="5">
        <v>0</v>
      </c>
      <c r="DH56" s="5">
        <f>$DG$56*'Positionen Mindereinnahmen'!$D$27</f>
        <v>0</v>
      </c>
      <c r="DI56" s="5">
        <f>$DG$56*'Positionen Mindereinnahmen'!$E$27</f>
        <v>0</v>
      </c>
      <c r="DJ56" s="5">
        <f>$DG$56*'Positionen Mindereinnahmen'!$F$27</f>
        <v>0</v>
      </c>
      <c r="DK56" s="5">
        <v>0</v>
      </c>
      <c r="DL56" s="5">
        <f>$DK$56*'Positionen Mindereinnahmen'!$D$28</f>
        <v>0</v>
      </c>
      <c r="DM56" s="5">
        <f>$DK$56*'Positionen Mindereinnahmen'!$E$28</f>
        <v>0</v>
      </c>
      <c r="DN56" s="5">
        <f>$DK$56*'Positionen Mindereinnahmen'!$F$28</f>
        <v>0</v>
      </c>
      <c r="DO56" s="5">
        <v>0</v>
      </c>
      <c r="DP56" s="5">
        <f>$DO$56*'Positionen Mindereinnahmen'!$D$29</f>
        <v>0</v>
      </c>
      <c r="DQ56" s="5">
        <f>$DO$56*'Positionen Mindereinnahmen'!$E$29</f>
        <v>0</v>
      </c>
      <c r="DR56" s="5">
        <f>$DO$56*'Positionen Mindereinnahmen'!$F$29</f>
        <v>0</v>
      </c>
      <c r="DS56" s="5">
        <v>0</v>
      </c>
      <c r="DT56" s="5">
        <f>$DS$56*'Positionen Mindereinnahmen'!$D$30</f>
        <v>0</v>
      </c>
      <c r="DU56" s="5">
        <f>$DS$56*'Positionen Mindereinnahmen'!$E$30</f>
        <v>0</v>
      </c>
      <c r="DV56" s="5">
        <f>$DS$56*'Positionen Mindereinnahmen'!$F$30</f>
        <v>0</v>
      </c>
      <c r="DW56" s="5">
        <v>0</v>
      </c>
      <c r="DX56" s="5">
        <f>$DW$56*'Positionen Mindereinnahmen'!$D$31</f>
        <v>0</v>
      </c>
      <c r="DY56" s="5">
        <f>$DW$56*'Positionen Mindereinnahmen'!$E$31</f>
        <v>0</v>
      </c>
      <c r="DZ56" s="5">
        <f>$DW$56*'Positionen Mindereinnahmen'!$F$31</f>
        <v>0</v>
      </c>
      <c r="EA56" s="5">
        <v>0</v>
      </c>
      <c r="EB56" s="5">
        <f>$EA$56*'Positionen Mindereinnahmen'!$D$32</f>
        <v>0</v>
      </c>
      <c r="EC56" s="5">
        <f>$EA$56*'Positionen Mindereinnahmen'!$E$32</f>
        <v>0</v>
      </c>
      <c r="ED56" s="5">
        <f>$EA$56*'Positionen Mindereinnahmen'!$F$32</f>
        <v>0</v>
      </c>
    </row>
    <row r="57" spans="2:134" x14ac:dyDescent="0.4">
      <c r="B57" s="1">
        <v>2017</v>
      </c>
      <c r="C57" s="4">
        <f t="shared" si="1"/>
        <v>0.24905000000000002</v>
      </c>
      <c r="D57" s="4">
        <f t="shared" si="2"/>
        <v>0.12452500000000001</v>
      </c>
      <c r="E57" s="4">
        <f t="shared" si="3"/>
        <v>0.12452500000000001</v>
      </c>
      <c r="F57" s="17">
        <f t="shared" si="4"/>
        <v>0</v>
      </c>
      <c r="G57" s="17">
        <f t="shared" si="5"/>
        <v>0</v>
      </c>
      <c r="H57" s="17">
        <f t="shared" si="5"/>
        <v>0</v>
      </c>
      <c r="I57" s="17">
        <f t="shared" si="6"/>
        <v>4.7599999999999996E-2</v>
      </c>
      <c r="J57" s="17">
        <f t="shared" si="7"/>
        <v>2.3799999999999998E-2</v>
      </c>
      <c r="K57" s="17">
        <f t="shared" si="7"/>
        <v>2.3799999999999998E-2</v>
      </c>
      <c r="L57" s="17">
        <f t="shared" si="8"/>
        <v>0.20145000000000002</v>
      </c>
      <c r="M57" s="17">
        <f t="shared" si="9"/>
        <v>0.10072500000000001</v>
      </c>
      <c r="N57" s="17">
        <f t="shared" si="10"/>
        <v>0.10072500000000001</v>
      </c>
      <c r="O57" s="5">
        <v>7.8E-2</v>
      </c>
      <c r="P57" s="5">
        <f>O57*'Positionen Mindereinnahmen'!D3</f>
        <v>3.3149999999999999E-2</v>
      </c>
      <c r="Q57" s="5">
        <f>O57*'Positionen Mindereinnahmen'!E3</f>
        <v>3.3149999999999999E-2</v>
      </c>
      <c r="R57" s="5">
        <f>O57*'Positionen Mindereinnahmen'!F3</f>
        <v>1.17E-2</v>
      </c>
      <c r="S57" s="5">
        <v>5.6000000000000001E-2</v>
      </c>
      <c r="T57" s="5">
        <f>$S$57*'Positionen Mindereinnahmen'!$D$4</f>
        <v>2.3799999999999998E-2</v>
      </c>
      <c r="U57" s="5">
        <f>$S$57*'Positionen Mindereinnahmen'!$E$4</f>
        <v>2.3799999999999998E-2</v>
      </c>
      <c r="V57" s="5">
        <f>$S$57*'Positionen Mindereinnahmen'!$F$4</f>
        <v>8.3999999999999995E-3</v>
      </c>
      <c r="W57" s="5">
        <v>0</v>
      </c>
      <c r="X57" s="5">
        <f>$W$57*'Positionen Mindereinnahmen'!$D$5</f>
        <v>0</v>
      </c>
      <c r="Y57" s="5">
        <f>$W$57*'Positionen Mindereinnahmen'!$E$5</f>
        <v>0</v>
      </c>
      <c r="Z57" s="5">
        <f>$W$57*'Positionen Mindereinnahmen'!$F$5</f>
        <v>0</v>
      </c>
      <c r="AA57" s="5">
        <v>0</v>
      </c>
      <c r="AB57" s="5">
        <f>$AA$57*'Positionen Mindereinnahmen'!$D$6</f>
        <v>0</v>
      </c>
      <c r="AC57" s="5">
        <f>$AA$57*'Positionen Mindereinnahmen'!$E$6</f>
        <v>0</v>
      </c>
      <c r="AD57" s="5">
        <f>$AA$57*'Positionen Mindereinnahmen'!$F$6</f>
        <v>0</v>
      </c>
      <c r="AE57" s="5">
        <v>0</v>
      </c>
      <c r="AF57" s="5">
        <f>$AE$57*'Positionen Mindereinnahmen'!$D$7</f>
        <v>0</v>
      </c>
      <c r="AG57" s="5">
        <f>$AE$57*'Positionen Mindereinnahmen'!$E$7</f>
        <v>0</v>
      </c>
      <c r="AH57" s="5">
        <f>$AE$57*'Positionen Mindereinnahmen'!$F$7</f>
        <v>0</v>
      </c>
      <c r="AI57" s="5">
        <v>0</v>
      </c>
      <c r="AJ57" s="5">
        <f>$AI$57*'Positionen Mindereinnahmen'!$D$8</f>
        <v>0</v>
      </c>
      <c r="AK57" s="5">
        <f>$AI$57*'Positionen Mindereinnahmen'!$E$8</f>
        <v>0</v>
      </c>
      <c r="AL57" s="5">
        <f>$AI$57*'Positionen Mindereinnahmen'!$F$8</f>
        <v>0</v>
      </c>
      <c r="AM57" s="5">
        <v>0</v>
      </c>
      <c r="AN57" s="5">
        <f>$AM$57*'Positionen Mindereinnahmen'!$D$9</f>
        <v>0</v>
      </c>
      <c r="AO57" s="5">
        <f>$AM$57*'Positionen Mindereinnahmen'!$E$9</f>
        <v>0</v>
      </c>
      <c r="AP57" s="5">
        <f>$AM$57*'Positionen Mindereinnahmen'!$F$9</f>
        <v>0</v>
      </c>
      <c r="AQ57" s="5">
        <v>0</v>
      </c>
      <c r="AR57" s="5">
        <f>$AQ$57*'Positionen Mindereinnahmen'!$D$10</f>
        <v>0</v>
      </c>
      <c r="AS57" s="5">
        <f>$AQ$57*'Positionen Mindereinnahmen'!$E$10</f>
        <v>0</v>
      </c>
      <c r="AT57" s="5">
        <f>$AQ$57*'Positionen Mindereinnahmen'!$F$10</f>
        <v>0</v>
      </c>
      <c r="AU57" s="5">
        <v>0</v>
      </c>
      <c r="AV57" s="5">
        <f>$AU$57*'Positionen Mindereinnahmen'!$D$11</f>
        <v>0</v>
      </c>
      <c r="AW57" s="5">
        <f>$AU$57*'Positionen Mindereinnahmen'!$E$11</f>
        <v>0</v>
      </c>
      <c r="AX57" s="5">
        <f>$AU$57*'Positionen Mindereinnahmen'!$F$11</f>
        <v>0</v>
      </c>
      <c r="AY57" s="5">
        <v>0</v>
      </c>
      <c r="AZ57" s="5">
        <f>$AY$57*'Positionen Mindereinnahmen'!$D$12</f>
        <v>0</v>
      </c>
      <c r="BA57" s="5">
        <f>$AY$57*'Positionen Mindereinnahmen'!$E$12</f>
        <v>0</v>
      </c>
      <c r="BB57" s="5">
        <f>$AY$57*'Positionen Mindereinnahmen'!$F$12</f>
        <v>0</v>
      </c>
      <c r="BC57" s="5">
        <v>0</v>
      </c>
      <c r="BD57" s="5">
        <f>$BC$57*'Positionen Mindereinnahmen'!$D$13</f>
        <v>0</v>
      </c>
      <c r="BE57" s="5">
        <f>$BC$57*'Positionen Mindereinnahmen'!$E$13</f>
        <v>0</v>
      </c>
      <c r="BF57" s="5">
        <f>$BC$57*'Positionen Mindereinnahmen'!$F$13</f>
        <v>0</v>
      </c>
      <c r="BG57" s="5">
        <v>0.14000000000000001</v>
      </c>
      <c r="BH57" s="5">
        <f>$BG$57*'Positionen Mindereinnahmen'!$D$14</f>
        <v>5.9500000000000004E-2</v>
      </c>
      <c r="BI57" s="5">
        <f>$BG$57*'Positionen Mindereinnahmen'!$E$14</f>
        <v>5.9500000000000004E-2</v>
      </c>
      <c r="BJ57" s="5">
        <f>$BG$57*'Positionen Mindereinnahmen'!$F$14</f>
        <v>2.1000000000000001E-2</v>
      </c>
      <c r="BK57" s="5">
        <v>0</v>
      </c>
      <c r="BL57" s="5">
        <f>$BK$57*'Positionen Mindereinnahmen'!$D$15</f>
        <v>0</v>
      </c>
      <c r="BM57" s="5">
        <f>$BK$57*'Positionen Mindereinnahmen'!$E$15</f>
        <v>0</v>
      </c>
      <c r="BN57" s="5">
        <f>$BK$57*'Positionen Mindereinnahmen'!$F$15</f>
        <v>0</v>
      </c>
      <c r="BO57" s="5">
        <v>0.01</v>
      </c>
      <c r="BP57" s="5">
        <f>$BO$57*'Positionen Mindereinnahmen'!$D$16</f>
        <v>4.2500000000000003E-3</v>
      </c>
      <c r="BQ57" s="5">
        <f>$BO$57*'Positionen Mindereinnahmen'!$E$16</f>
        <v>4.2500000000000003E-3</v>
      </c>
      <c r="BR57" s="5">
        <f>$BO$57*'Positionen Mindereinnahmen'!$F$16</f>
        <v>1.5E-3</v>
      </c>
      <c r="BS57" s="5">
        <v>5.0000000000000001E-3</v>
      </c>
      <c r="BT57" s="5">
        <f>$BS$57*'Positionen Mindereinnahmen'!$D$17</f>
        <v>2.1250000000000002E-3</v>
      </c>
      <c r="BU57" s="5">
        <f>$BS$57*'Positionen Mindereinnahmen'!$E$17</f>
        <v>2.1250000000000002E-3</v>
      </c>
      <c r="BV57" s="5">
        <f>$BS$57*'Positionen Mindereinnahmen'!$F$17</f>
        <v>7.5000000000000002E-4</v>
      </c>
      <c r="BW57" s="5">
        <v>4.0000000000000001E-3</v>
      </c>
      <c r="BX57" s="5">
        <f>$BW$57*'Positionen Mindereinnahmen'!$D$18</f>
        <v>1.6999999999999999E-3</v>
      </c>
      <c r="BY57" s="5">
        <f>$BW$57*'Positionen Mindereinnahmen'!$E$18</f>
        <v>1.6999999999999999E-3</v>
      </c>
      <c r="BZ57" s="5">
        <f>$BW$57*'Positionen Mindereinnahmen'!$F$18</f>
        <v>5.9999999999999995E-4</v>
      </c>
      <c r="CA57" s="5">
        <v>0</v>
      </c>
      <c r="CB57" s="5">
        <f>$CA$57*'Positionen Mindereinnahmen'!$D$19</f>
        <v>0</v>
      </c>
      <c r="CC57" s="5">
        <f>$CA$57*'Positionen Mindereinnahmen'!$E$19</f>
        <v>0</v>
      </c>
      <c r="CD57" s="5">
        <f>$CA$57*'Positionen Mindereinnahmen'!$F$19</f>
        <v>0</v>
      </c>
      <c r="CE57" s="5">
        <v>0</v>
      </c>
      <c r="CF57" s="5">
        <f>$CE$57*'Positionen Mindereinnahmen'!$D$20</f>
        <v>0</v>
      </c>
      <c r="CG57" s="5">
        <f>$CE$57*'Positionen Mindereinnahmen'!$E$20</f>
        <v>0</v>
      </c>
      <c r="CH57" s="5">
        <f>$CE$57*'Positionen Mindereinnahmen'!$F$20</f>
        <v>0</v>
      </c>
      <c r="CI57" s="5">
        <v>0</v>
      </c>
      <c r="CJ57" s="5">
        <f>$CI$57*'Positionen Mindereinnahmen'!$D$21</f>
        <v>0</v>
      </c>
      <c r="CK57" s="5">
        <f>$CI$57*'Positionen Mindereinnahmen'!$E$21</f>
        <v>0</v>
      </c>
      <c r="CL57" s="5">
        <f>$CI$57*'Positionen Mindereinnahmen'!$F$21</f>
        <v>0</v>
      </c>
      <c r="CM57" s="5">
        <v>0</v>
      </c>
      <c r="CN57" s="5">
        <f>$CM$57*'Positionen Mindereinnahmen'!$D$22</f>
        <v>0</v>
      </c>
      <c r="CO57" s="5">
        <f>$CM$57*'Positionen Mindereinnahmen'!$E$22</f>
        <v>0</v>
      </c>
      <c r="CP57" s="5">
        <f>$CM$57*'Positionen Mindereinnahmen'!$F$22</f>
        <v>0</v>
      </c>
      <c r="CQ57" s="5">
        <v>0</v>
      </c>
      <c r="CR57" s="5">
        <f>$CQ$57*'Positionen Mindereinnahmen'!$D$23</f>
        <v>0</v>
      </c>
      <c r="CS57" s="5">
        <f>$CQ$57*'Positionen Mindereinnahmen'!$E$23</f>
        <v>0</v>
      </c>
      <c r="CT57" s="5">
        <f>$CQ$57*'Positionen Mindereinnahmen'!$F$23</f>
        <v>0</v>
      </c>
      <c r="CU57" s="5">
        <v>0</v>
      </c>
      <c r="CV57" s="5">
        <f>$CU$57*'Positionen Mindereinnahmen'!$D$24</f>
        <v>0</v>
      </c>
      <c r="CW57" s="5">
        <f>$CU$57*'Positionen Mindereinnahmen'!$E$24</f>
        <v>0</v>
      </c>
      <c r="CX57" s="5">
        <f>$CU$57*'Positionen Mindereinnahmen'!$F$24</f>
        <v>0</v>
      </c>
      <c r="CY57" s="5">
        <v>0</v>
      </c>
      <c r="CZ57" s="5">
        <f>$CY$57*'Positionen Mindereinnahmen'!$D$25</f>
        <v>0</v>
      </c>
      <c r="DA57" s="5">
        <f>$CY$57*'Positionen Mindereinnahmen'!$E$25</f>
        <v>0</v>
      </c>
      <c r="DB57" s="5">
        <f>$CY$57*'Positionen Mindereinnahmen'!$F$25</f>
        <v>0</v>
      </c>
      <c r="DC57" s="5">
        <v>0</v>
      </c>
      <c r="DD57" s="5">
        <f>$DC$57*'Positionen Mindereinnahmen'!$D$26</f>
        <v>0</v>
      </c>
      <c r="DE57" s="5">
        <f>$DC$57*'Positionen Mindereinnahmen'!$E$26</f>
        <v>0</v>
      </c>
      <c r="DF57" s="5">
        <f>$DC$57*'Positionen Mindereinnahmen'!$F$26</f>
        <v>0</v>
      </c>
      <c r="DG57" s="5">
        <v>0</v>
      </c>
      <c r="DH57" s="5">
        <f>$DG$57*'Positionen Mindereinnahmen'!$D$27</f>
        <v>0</v>
      </c>
      <c r="DI57" s="5">
        <f>$DG$57*'Positionen Mindereinnahmen'!$E$27</f>
        <v>0</v>
      </c>
      <c r="DJ57" s="5">
        <f>$DG$57*'Positionen Mindereinnahmen'!$F$27</f>
        <v>0</v>
      </c>
      <c r="DK57" s="5">
        <v>0</v>
      </c>
      <c r="DL57" s="5">
        <f>$DK$57*'Positionen Mindereinnahmen'!$D$28</f>
        <v>0</v>
      </c>
      <c r="DM57" s="5">
        <f>$DK$57*'Positionen Mindereinnahmen'!$E$28</f>
        <v>0</v>
      </c>
      <c r="DN57" s="5">
        <f>$DK$57*'Positionen Mindereinnahmen'!$F$28</f>
        <v>0</v>
      </c>
      <c r="DO57" s="5">
        <v>0</v>
      </c>
      <c r="DP57" s="5">
        <f>$DO$57*'Positionen Mindereinnahmen'!$D$29</f>
        <v>0</v>
      </c>
      <c r="DQ57" s="5">
        <f>$DO$57*'Positionen Mindereinnahmen'!$E$29</f>
        <v>0</v>
      </c>
      <c r="DR57" s="5">
        <f>$DO$57*'Positionen Mindereinnahmen'!$F$29</f>
        <v>0</v>
      </c>
      <c r="DS57" s="5">
        <v>0</v>
      </c>
      <c r="DT57" s="5">
        <f>$DS$57*'Positionen Mindereinnahmen'!$D$30</f>
        <v>0</v>
      </c>
      <c r="DU57" s="5">
        <f>$DS$57*'Positionen Mindereinnahmen'!$E$30</f>
        <v>0</v>
      </c>
      <c r="DV57" s="5">
        <f>$DS$57*'Positionen Mindereinnahmen'!$F$30</f>
        <v>0</v>
      </c>
      <c r="DW57" s="5">
        <v>0</v>
      </c>
      <c r="DX57" s="5">
        <f>$DW$57*'Positionen Mindereinnahmen'!$D$31</f>
        <v>0</v>
      </c>
      <c r="DY57" s="5">
        <f>$DW$57*'Positionen Mindereinnahmen'!$E$31</f>
        <v>0</v>
      </c>
      <c r="DZ57" s="5">
        <f>$DW$57*'Positionen Mindereinnahmen'!$F$31</f>
        <v>0</v>
      </c>
      <c r="EA57" s="5">
        <v>0</v>
      </c>
      <c r="EB57" s="5">
        <f>$EA$57*'Positionen Mindereinnahmen'!$D$32</f>
        <v>0</v>
      </c>
      <c r="EC57" s="5">
        <f>$EA$57*'Positionen Mindereinnahmen'!$E$32</f>
        <v>0</v>
      </c>
      <c r="ED57" s="5">
        <f>$EA$57*'Positionen Mindereinnahmen'!$F$32</f>
        <v>0</v>
      </c>
    </row>
    <row r="58" spans="2:134" x14ac:dyDescent="0.4">
      <c r="B58" s="1">
        <v>2018</v>
      </c>
      <c r="C58" s="4">
        <f t="shared" si="1"/>
        <v>0.24564999999999998</v>
      </c>
      <c r="D58" s="4">
        <f t="shared" si="2"/>
        <v>0.12282499999999999</v>
      </c>
      <c r="E58" s="4">
        <f t="shared" si="3"/>
        <v>0.12282499999999999</v>
      </c>
      <c r="F58" s="17">
        <f t="shared" si="4"/>
        <v>0</v>
      </c>
      <c r="G58" s="17">
        <f t="shared" si="5"/>
        <v>0</v>
      </c>
      <c r="H58" s="17">
        <f t="shared" si="5"/>
        <v>0</v>
      </c>
      <c r="I58" s="17">
        <f t="shared" si="6"/>
        <v>4.7599999999999996E-2</v>
      </c>
      <c r="J58" s="17">
        <f t="shared" si="7"/>
        <v>2.3799999999999998E-2</v>
      </c>
      <c r="K58" s="17">
        <f t="shared" si="7"/>
        <v>2.3799999999999998E-2</v>
      </c>
      <c r="L58" s="17">
        <f t="shared" si="8"/>
        <v>0.19804999999999998</v>
      </c>
      <c r="M58" s="17">
        <f t="shared" si="9"/>
        <v>9.9024999999999988E-2</v>
      </c>
      <c r="N58" s="17">
        <f t="shared" si="10"/>
        <v>9.9024999999999988E-2</v>
      </c>
      <c r="O58" s="5">
        <v>7.9000000000000001E-2</v>
      </c>
      <c r="P58" s="5">
        <f>O58*'Positionen Mindereinnahmen'!D3</f>
        <v>3.3575000000000001E-2</v>
      </c>
      <c r="Q58" s="5">
        <f>O58*'Positionen Mindereinnahmen'!E3</f>
        <v>3.3575000000000001E-2</v>
      </c>
      <c r="R58" s="5">
        <f>O58*'Positionen Mindereinnahmen'!F3</f>
        <v>1.1849999999999999E-2</v>
      </c>
      <c r="S58" s="5">
        <v>5.6000000000000001E-2</v>
      </c>
      <c r="T58" s="5">
        <f>$S$58*'Positionen Mindereinnahmen'!$D$4</f>
        <v>2.3799999999999998E-2</v>
      </c>
      <c r="U58" s="5">
        <f>$S$58*'Positionen Mindereinnahmen'!$E$4</f>
        <v>2.3799999999999998E-2</v>
      </c>
      <c r="V58" s="5">
        <f>$S$58*'Positionen Mindereinnahmen'!$F$4</f>
        <v>8.3999999999999995E-3</v>
      </c>
      <c r="W58" s="5">
        <v>0</v>
      </c>
      <c r="X58" s="5">
        <f>$W$58*'Positionen Mindereinnahmen'!$D$5</f>
        <v>0</v>
      </c>
      <c r="Y58" s="5">
        <f>$W$58*'Positionen Mindereinnahmen'!$E$5</f>
        <v>0</v>
      </c>
      <c r="Z58" s="5">
        <f>$W$58*'Positionen Mindereinnahmen'!$F$5</f>
        <v>0</v>
      </c>
      <c r="AA58" s="5">
        <v>0</v>
      </c>
      <c r="AB58" s="5">
        <f>$AA$58*'Positionen Mindereinnahmen'!$D$6</f>
        <v>0</v>
      </c>
      <c r="AC58" s="5">
        <f>$AA$58*'Positionen Mindereinnahmen'!$E$6</f>
        <v>0</v>
      </c>
      <c r="AD58" s="5">
        <f>$AA$58*'Positionen Mindereinnahmen'!$F$6</f>
        <v>0</v>
      </c>
      <c r="AE58" s="5">
        <v>0</v>
      </c>
      <c r="AF58" s="5">
        <f>$AE$58*'Positionen Mindereinnahmen'!$D$7</f>
        <v>0</v>
      </c>
      <c r="AG58" s="5">
        <f>$AE$58*'Positionen Mindereinnahmen'!$E$7</f>
        <v>0</v>
      </c>
      <c r="AH58" s="5">
        <f>$AE$58*'Positionen Mindereinnahmen'!$F$7</f>
        <v>0</v>
      </c>
      <c r="AI58" s="5">
        <v>0</v>
      </c>
      <c r="AJ58" s="5">
        <f>$AI$58*'Positionen Mindereinnahmen'!$D$8</f>
        <v>0</v>
      </c>
      <c r="AK58" s="5">
        <f>$AI$58*'Positionen Mindereinnahmen'!$E$8</f>
        <v>0</v>
      </c>
      <c r="AL58" s="5">
        <f>$AI$58*'Positionen Mindereinnahmen'!$F$8</f>
        <v>0</v>
      </c>
      <c r="AM58" s="5">
        <v>0</v>
      </c>
      <c r="AN58" s="5">
        <f>$AM$58*'Positionen Mindereinnahmen'!$D$9</f>
        <v>0</v>
      </c>
      <c r="AO58" s="5">
        <f>$AM$58*'Positionen Mindereinnahmen'!$E$9</f>
        <v>0</v>
      </c>
      <c r="AP58" s="5">
        <f>$AM$58*'Positionen Mindereinnahmen'!$F$9</f>
        <v>0</v>
      </c>
      <c r="AQ58" s="5">
        <v>0</v>
      </c>
      <c r="AR58" s="5">
        <f>$AQ$58*'Positionen Mindereinnahmen'!$D$10</f>
        <v>0</v>
      </c>
      <c r="AS58" s="5">
        <f>$AQ$58*'Positionen Mindereinnahmen'!$E$10</f>
        <v>0</v>
      </c>
      <c r="AT58" s="5">
        <f>$AQ$58*'Positionen Mindereinnahmen'!$F$10</f>
        <v>0</v>
      </c>
      <c r="AU58" s="5">
        <v>0</v>
      </c>
      <c r="AV58" s="5">
        <f>$AU$58*'Positionen Mindereinnahmen'!$D$11</f>
        <v>0</v>
      </c>
      <c r="AW58" s="5">
        <f>$AU$58*'Positionen Mindereinnahmen'!$E$11</f>
        <v>0</v>
      </c>
      <c r="AX58" s="5">
        <f>$AU$58*'Positionen Mindereinnahmen'!$F$11</f>
        <v>0</v>
      </c>
      <c r="AY58" s="5">
        <v>0</v>
      </c>
      <c r="AZ58" s="5">
        <f>$AY$58*'Positionen Mindereinnahmen'!$D$12</f>
        <v>0</v>
      </c>
      <c r="BA58" s="5">
        <f>$AY$58*'Positionen Mindereinnahmen'!$E$12</f>
        <v>0</v>
      </c>
      <c r="BB58" s="5">
        <f>$AY$58*'Positionen Mindereinnahmen'!$F$12</f>
        <v>0</v>
      </c>
      <c r="BC58" s="5">
        <v>0</v>
      </c>
      <c r="BD58" s="5">
        <f>$BC$58*'Positionen Mindereinnahmen'!$D$13</f>
        <v>0</v>
      </c>
      <c r="BE58" s="5">
        <f>$BC$58*'Positionen Mindereinnahmen'!$E$13</f>
        <v>0</v>
      </c>
      <c r="BF58" s="5">
        <f>$BC$58*'Positionen Mindereinnahmen'!$F$13</f>
        <v>0</v>
      </c>
      <c r="BG58" s="5">
        <v>0.14199999999999999</v>
      </c>
      <c r="BH58" s="5">
        <f>$BG$58*'Positionen Mindereinnahmen'!$D$14</f>
        <v>6.0349999999999994E-2</v>
      </c>
      <c r="BI58" s="5">
        <f>$BG$58*'Positionen Mindereinnahmen'!$E$14</f>
        <v>6.0349999999999994E-2</v>
      </c>
      <c r="BJ58" s="5">
        <f>$BG$58*'Positionen Mindereinnahmen'!$F$14</f>
        <v>2.1299999999999996E-2</v>
      </c>
      <c r="BK58" s="5">
        <v>0</v>
      </c>
      <c r="BL58" s="5">
        <f>$BK$58*'Positionen Mindereinnahmen'!$D$15</f>
        <v>0</v>
      </c>
      <c r="BM58" s="5">
        <f>$BK$58*'Positionen Mindereinnahmen'!$E$15</f>
        <v>0</v>
      </c>
      <c r="BN58" s="5">
        <f>$BK$58*'Positionen Mindereinnahmen'!$F$15</f>
        <v>0</v>
      </c>
      <c r="BO58" s="5">
        <v>5.0000000000000001E-3</v>
      </c>
      <c r="BP58" s="5">
        <f>$BO$58*'Positionen Mindereinnahmen'!$D$16</f>
        <v>2.1250000000000002E-3</v>
      </c>
      <c r="BQ58" s="5">
        <f>$BO$58*'Positionen Mindereinnahmen'!$E$16</f>
        <v>2.1250000000000002E-3</v>
      </c>
      <c r="BR58" s="5">
        <f>$BO$58*'Positionen Mindereinnahmen'!$F$16</f>
        <v>7.5000000000000002E-4</v>
      </c>
      <c r="BS58" s="5">
        <v>3.0000000000000001E-3</v>
      </c>
      <c r="BT58" s="5">
        <f>$BS$58*'Positionen Mindereinnahmen'!$D$17</f>
        <v>1.2750000000000001E-3</v>
      </c>
      <c r="BU58" s="5">
        <f>$BS$58*'Positionen Mindereinnahmen'!$E$17</f>
        <v>1.2750000000000001E-3</v>
      </c>
      <c r="BV58" s="5">
        <f>$BS$58*'Positionen Mindereinnahmen'!$F$17</f>
        <v>4.4999999999999999E-4</v>
      </c>
      <c r="BW58" s="5">
        <v>4.0000000000000001E-3</v>
      </c>
      <c r="BX58" s="5">
        <f>$BW$58*'Positionen Mindereinnahmen'!$D$18</f>
        <v>1.6999999999999999E-3</v>
      </c>
      <c r="BY58" s="5">
        <f>$BW$58*'Positionen Mindereinnahmen'!$E$18</f>
        <v>1.6999999999999999E-3</v>
      </c>
      <c r="BZ58" s="5">
        <f>$BW$58*'Positionen Mindereinnahmen'!$F$18</f>
        <v>5.9999999999999995E-4</v>
      </c>
      <c r="CA58" s="5">
        <v>0</v>
      </c>
      <c r="CB58" s="5">
        <f>$CA$58*'Positionen Mindereinnahmen'!$D$19</f>
        <v>0</v>
      </c>
      <c r="CC58" s="5">
        <f>$CA$58*'Positionen Mindereinnahmen'!$E$19</f>
        <v>0</v>
      </c>
      <c r="CD58" s="5">
        <f>$CA$58*'Positionen Mindereinnahmen'!$F$19</f>
        <v>0</v>
      </c>
      <c r="CE58" s="5">
        <v>0</v>
      </c>
      <c r="CF58" s="5">
        <f>$CE$58*'Positionen Mindereinnahmen'!$D$20</f>
        <v>0</v>
      </c>
      <c r="CG58" s="5">
        <f>$CE$58*'Positionen Mindereinnahmen'!$E$20</f>
        <v>0</v>
      </c>
      <c r="CH58" s="5">
        <f>$CE$58*'Positionen Mindereinnahmen'!$F$20</f>
        <v>0</v>
      </c>
      <c r="CI58" s="5">
        <v>0</v>
      </c>
      <c r="CJ58" s="5">
        <f>$CI$58*'Positionen Mindereinnahmen'!$D$21</f>
        <v>0</v>
      </c>
      <c r="CK58" s="5">
        <f>$CI$58*'Positionen Mindereinnahmen'!$E$21</f>
        <v>0</v>
      </c>
      <c r="CL58" s="5">
        <f>$CI$58*'Positionen Mindereinnahmen'!$F$21</f>
        <v>0</v>
      </c>
      <c r="CM58" s="5">
        <v>0</v>
      </c>
      <c r="CN58" s="5">
        <f>$CM$58*'Positionen Mindereinnahmen'!$D$22</f>
        <v>0</v>
      </c>
      <c r="CO58" s="5">
        <f>$CM$58*'Positionen Mindereinnahmen'!$E$22</f>
        <v>0</v>
      </c>
      <c r="CP58" s="5">
        <f>$CM$58*'Positionen Mindereinnahmen'!$F$22</f>
        <v>0</v>
      </c>
      <c r="CQ58" s="5">
        <v>0</v>
      </c>
      <c r="CR58" s="5">
        <f>$CQ$58*'Positionen Mindereinnahmen'!$D$23</f>
        <v>0</v>
      </c>
      <c r="CS58" s="5">
        <f>$CQ$58*'Positionen Mindereinnahmen'!$E$23</f>
        <v>0</v>
      </c>
      <c r="CT58" s="5">
        <f>$CQ$58*'Positionen Mindereinnahmen'!$F$23</f>
        <v>0</v>
      </c>
      <c r="CU58" s="5">
        <v>0</v>
      </c>
      <c r="CV58" s="5">
        <f>$CU$58*'Positionen Mindereinnahmen'!$D$24</f>
        <v>0</v>
      </c>
      <c r="CW58" s="5">
        <f>$CU$58*'Positionen Mindereinnahmen'!$E$24</f>
        <v>0</v>
      </c>
      <c r="CX58" s="5">
        <f>$CU$58*'Positionen Mindereinnahmen'!$F$24</f>
        <v>0</v>
      </c>
      <c r="CY58" s="5">
        <v>0</v>
      </c>
      <c r="CZ58" s="5">
        <f>$CY$58*'Positionen Mindereinnahmen'!$D$25</f>
        <v>0</v>
      </c>
      <c r="DA58" s="5">
        <f>$CY$58*'Positionen Mindereinnahmen'!$E$25</f>
        <v>0</v>
      </c>
      <c r="DB58" s="5">
        <f>$CY$58*'Positionen Mindereinnahmen'!$F$25</f>
        <v>0</v>
      </c>
      <c r="DC58" s="5">
        <v>0</v>
      </c>
      <c r="DD58" s="5">
        <f>$DC$58*'Positionen Mindereinnahmen'!$D$26</f>
        <v>0</v>
      </c>
      <c r="DE58" s="5">
        <f>$DC$58*'Positionen Mindereinnahmen'!$E$26</f>
        <v>0</v>
      </c>
      <c r="DF58" s="5">
        <f>$DC$58*'Positionen Mindereinnahmen'!$F$26</f>
        <v>0</v>
      </c>
      <c r="DG58" s="5">
        <v>0</v>
      </c>
      <c r="DH58" s="5">
        <f>$DG$58*'Positionen Mindereinnahmen'!$D$27</f>
        <v>0</v>
      </c>
      <c r="DI58" s="5">
        <f>$DG$58*'Positionen Mindereinnahmen'!$E$27</f>
        <v>0</v>
      </c>
      <c r="DJ58" s="5">
        <f>$DG$58*'Positionen Mindereinnahmen'!$F$27</f>
        <v>0</v>
      </c>
      <c r="DK58" s="5">
        <v>0</v>
      </c>
      <c r="DL58" s="5">
        <f>$DK$58*'Positionen Mindereinnahmen'!$D$28</f>
        <v>0</v>
      </c>
      <c r="DM58" s="5">
        <f>$DK$58*'Positionen Mindereinnahmen'!$E$28</f>
        <v>0</v>
      </c>
      <c r="DN58" s="5">
        <f>$DK$58*'Positionen Mindereinnahmen'!$F$28</f>
        <v>0</v>
      </c>
      <c r="DO58" s="5">
        <v>0</v>
      </c>
      <c r="DP58" s="5">
        <f>$DO$58*'Positionen Mindereinnahmen'!$D$29</f>
        <v>0</v>
      </c>
      <c r="DQ58" s="5">
        <f>$DO$58*'Positionen Mindereinnahmen'!$E$29</f>
        <v>0</v>
      </c>
      <c r="DR58" s="5">
        <f>$DO$58*'Positionen Mindereinnahmen'!$F$29</f>
        <v>0</v>
      </c>
      <c r="DS58" s="5">
        <v>0</v>
      </c>
      <c r="DT58" s="5">
        <f>$DS$58*'Positionen Mindereinnahmen'!$D$30</f>
        <v>0</v>
      </c>
      <c r="DU58" s="5">
        <f>$DS$58*'Positionen Mindereinnahmen'!$E$30</f>
        <v>0</v>
      </c>
      <c r="DV58" s="5">
        <f>$DS$58*'Positionen Mindereinnahmen'!$F$30</f>
        <v>0</v>
      </c>
      <c r="DW58" s="5">
        <v>0</v>
      </c>
      <c r="DX58" s="5">
        <f>$DW$58*'Positionen Mindereinnahmen'!$D$31</f>
        <v>0</v>
      </c>
      <c r="DY58" s="5">
        <f>$DW$58*'Positionen Mindereinnahmen'!$E$31</f>
        <v>0</v>
      </c>
      <c r="DZ58" s="5">
        <f>$DW$58*'Positionen Mindereinnahmen'!$F$31</f>
        <v>0</v>
      </c>
      <c r="EA58" s="5">
        <v>0</v>
      </c>
      <c r="EB58" s="5">
        <f>$EA$58*'Positionen Mindereinnahmen'!$D$32</f>
        <v>0</v>
      </c>
      <c r="EC58" s="5">
        <f>$EA$58*'Positionen Mindereinnahmen'!$E$32</f>
        <v>0</v>
      </c>
      <c r="ED58" s="5">
        <f>$EA$58*'Positionen Mindereinnahmen'!$F$32</f>
        <v>0</v>
      </c>
    </row>
    <row r="59" spans="2:134" x14ac:dyDescent="0.4">
      <c r="B59" s="1">
        <v>2019</v>
      </c>
      <c r="C59" s="4">
        <f t="shared" si="1"/>
        <v>0.24225000000000002</v>
      </c>
      <c r="D59" s="4">
        <f t="shared" si="2"/>
        <v>0.12112500000000001</v>
      </c>
      <c r="E59" s="4">
        <f t="shared" si="3"/>
        <v>0.12112500000000001</v>
      </c>
      <c r="F59" s="17">
        <f t="shared" si="4"/>
        <v>0</v>
      </c>
      <c r="G59" s="17">
        <f t="shared" si="5"/>
        <v>0</v>
      </c>
      <c r="H59" s="17">
        <f t="shared" si="5"/>
        <v>0</v>
      </c>
      <c r="I59" s="17">
        <f t="shared" si="6"/>
        <v>4.675E-2</v>
      </c>
      <c r="J59" s="17">
        <f t="shared" si="7"/>
        <v>2.3375E-2</v>
      </c>
      <c r="K59" s="17">
        <f t="shared" si="7"/>
        <v>2.3375E-2</v>
      </c>
      <c r="L59" s="17">
        <f t="shared" si="8"/>
        <v>0.19550000000000001</v>
      </c>
      <c r="M59" s="17">
        <f t="shared" si="9"/>
        <v>9.7750000000000004E-2</v>
      </c>
      <c r="N59" s="17">
        <f t="shared" si="10"/>
        <v>9.7750000000000004E-2</v>
      </c>
      <c r="O59" s="5">
        <v>7.4999999999999997E-2</v>
      </c>
      <c r="P59" s="5">
        <f>O59*'Positionen Mindereinnahmen'!D3</f>
        <v>3.1875000000000001E-2</v>
      </c>
      <c r="Q59" s="5">
        <f>O59*'Positionen Mindereinnahmen'!E3</f>
        <v>3.1875000000000001E-2</v>
      </c>
      <c r="R59" s="5">
        <f>O59*'Positionen Mindereinnahmen'!F3</f>
        <v>1.125E-2</v>
      </c>
      <c r="S59" s="5">
        <v>5.5E-2</v>
      </c>
      <c r="T59" s="5">
        <f>$S$59*'Positionen Mindereinnahmen'!$D$4</f>
        <v>2.3375E-2</v>
      </c>
      <c r="U59" s="5">
        <f>$S$59*'Positionen Mindereinnahmen'!$E$4</f>
        <v>2.3375E-2</v>
      </c>
      <c r="V59" s="5">
        <f>$S$59*'Positionen Mindereinnahmen'!$F$4</f>
        <v>8.2500000000000004E-3</v>
      </c>
      <c r="W59" s="5">
        <v>0</v>
      </c>
      <c r="X59" s="5">
        <f>$W$59*'Positionen Mindereinnahmen'!$D$5</f>
        <v>0</v>
      </c>
      <c r="Y59" s="5">
        <f>$W$59*'Positionen Mindereinnahmen'!$E$5</f>
        <v>0</v>
      </c>
      <c r="Z59" s="5">
        <f>$W$59*'Positionen Mindereinnahmen'!$F$5</f>
        <v>0</v>
      </c>
      <c r="AA59" s="5">
        <v>0</v>
      </c>
      <c r="AB59" s="5">
        <f>$AA$59*'Positionen Mindereinnahmen'!$D$6</f>
        <v>0</v>
      </c>
      <c r="AC59" s="5">
        <f>$AA$59*'Positionen Mindereinnahmen'!$E$6</f>
        <v>0</v>
      </c>
      <c r="AD59" s="5">
        <f>$AA$59*'Positionen Mindereinnahmen'!$F$6</f>
        <v>0</v>
      </c>
      <c r="AE59" s="5">
        <v>0</v>
      </c>
      <c r="AF59" s="5">
        <f>$AE$59*'Positionen Mindereinnahmen'!$D$7</f>
        <v>0</v>
      </c>
      <c r="AG59" s="5">
        <f>$AE$59*'Positionen Mindereinnahmen'!$E$7</f>
        <v>0</v>
      </c>
      <c r="AH59" s="5">
        <f>$AE$59*'Positionen Mindereinnahmen'!$F$7</f>
        <v>0</v>
      </c>
      <c r="AI59" s="5">
        <v>0</v>
      </c>
      <c r="AJ59" s="5">
        <f>$AI$59*'Positionen Mindereinnahmen'!$D$8</f>
        <v>0</v>
      </c>
      <c r="AK59" s="5">
        <f>$AI$59*'Positionen Mindereinnahmen'!$E$8</f>
        <v>0</v>
      </c>
      <c r="AL59" s="5">
        <f>$AI$59*'Positionen Mindereinnahmen'!$F$8</f>
        <v>0</v>
      </c>
      <c r="AM59" s="5">
        <v>0</v>
      </c>
      <c r="AN59" s="5">
        <f>$AM$59*'Positionen Mindereinnahmen'!$D$9</f>
        <v>0</v>
      </c>
      <c r="AO59" s="5">
        <f>$AM$59*'Positionen Mindereinnahmen'!$E$9</f>
        <v>0</v>
      </c>
      <c r="AP59" s="5">
        <f>$AM$59*'Positionen Mindereinnahmen'!$F$9</f>
        <v>0</v>
      </c>
      <c r="AQ59" s="5">
        <v>0</v>
      </c>
      <c r="AR59" s="5">
        <f>$AQ$59*'Positionen Mindereinnahmen'!$D$10</f>
        <v>0</v>
      </c>
      <c r="AS59" s="5">
        <f>$AQ$59*'Positionen Mindereinnahmen'!$E$10</f>
        <v>0</v>
      </c>
      <c r="AT59" s="5">
        <f>$AQ$59*'Positionen Mindereinnahmen'!$F$10</f>
        <v>0</v>
      </c>
      <c r="AU59" s="5">
        <v>0</v>
      </c>
      <c r="AV59" s="5">
        <f>$AU$59*'Positionen Mindereinnahmen'!$D$11</f>
        <v>0</v>
      </c>
      <c r="AW59" s="5">
        <f>$AU$59*'Positionen Mindereinnahmen'!$E$11</f>
        <v>0</v>
      </c>
      <c r="AX59" s="5">
        <f>$AU$59*'Positionen Mindereinnahmen'!$F$11</f>
        <v>0</v>
      </c>
      <c r="AY59" s="5">
        <v>0</v>
      </c>
      <c r="AZ59" s="5">
        <f>$AY$59*'Positionen Mindereinnahmen'!$D$12</f>
        <v>0</v>
      </c>
      <c r="BA59" s="5">
        <f>$AY$59*'Positionen Mindereinnahmen'!$E$12</f>
        <v>0</v>
      </c>
      <c r="BB59" s="5">
        <f>$AY$59*'Positionen Mindereinnahmen'!$F$12</f>
        <v>0</v>
      </c>
      <c r="BC59" s="5">
        <v>0</v>
      </c>
      <c r="BD59" s="5">
        <f>$BC$59*'Positionen Mindereinnahmen'!$D$13</f>
        <v>0</v>
      </c>
      <c r="BE59" s="5">
        <f>$BC$59*'Positionen Mindereinnahmen'!$E$13</f>
        <v>0</v>
      </c>
      <c r="BF59" s="5">
        <f>$BC$59*'Positionen Mindereinnahmen'!$F$13</f>
        <v>0</v>
      </c>
      <c r="BG59" s="5">
        <v>0.15</v>
      </c>
      <c r="BH59" s="5">
        <f>$BG$59*'Positionen Mindereinnahmen'!$D$14</f>
        <v>6.3750000000000001E-2</v>
      </c>
      <c r="BI59" s="5">
        <f>$BG$59*'Positionen Mindereinnahmen'!$E$14</f>
        <v>6.3750000000000001E-2</v>
      </c>
      <c r="BJ59" s="5">
        <f>$BG$59*'Positionen Mindereinnahmen'!$F$14</f>
        <v>2.2499999999999999E-2</v>
      </c>
      <c r="BK59" s="5">
        <v>0</v>
      </c>
      <c r="BL59" s="5">
        <f>$BK$59*'Positionen Mindereinnahmen'!$D$15</f>
        <v>0</v>
      </c>
      <c r="BM59" s="5">
        <f>$BK$59*'Positionen Mindereinnahmen'!$E$15</f>
        <v>0</v>
      </c>
      <c r="BN59" s="5">
        <f>$BK$59*'Positionen Mindereinnahmen'!$F$15</f>
        <v>0</v>
      </c>
      <c r="BO59" s="5">
        <v>0</v>
      </c>
      <c r="BP59" s="5">
        <f>$BO$59*'Positionen Mindereinnahmen'!$D$16</f>
        <v>0</v>
      </c>
      <c r="BQ59" s="5">
        <f>$BO$59*'Positionen Mindereinnahmen'!$E$16</f>
        <v>0</v>
      </c>
      <c r="BR59" s="5">
        <f>$BO$59*'Positionen Mindereinnahmen'!$F$16</f>
        <v>0</v>
      </c>
      <c r="BS59" s="5">
        <v>0</v>
      </c>
      <c r="BT59" s="5">
        <f>$BS$59*'Positionen Mindereinnahmen'!$D$17</f>
        <v>0</v>
      </c>
      <c r="BU59" s="5">
        <f>$BS$59*'Positionen Mindereinnahmen'!$E$17</f>
        <v>0</v>
      </c>
      <c r="BV59" s="5">
        <f>$BS$59*'Positionen Mindereinnahmen'!$F$17</f>
        <v>0</v>
      </c>
      <c r="BW59" s="5">
        <v>5.0000000000000001E-3</v>
      </c>
      <c r="BX59" s="5">
        <f>$BW$59*'Positionen Mindereinnahmen'!$D$18</f>
        <v>2.1250000000000002E-3</v>
      </c>
      <c r="BY59" s="5">
        <f>$BW$59*'Positionen Mindereinnahmen'!$E$18</f>
        <v>2.1250000000000002E-3</v>
      </c>
      <c r="BZ59" s="5">
        <f>$BW$59*'Positionen Mindereinnahmen'!$F$18</f>
        <v>7.5000000000000002E-4</v>
      </c>
      <c r="CA59" s="5">
        <v>0</v>
      </c>
      <c r="CB59" s="5">
        <f>$CA$59*'Positionen Mindereinnahmen'!$D$19</f>
        <v>0</v>
      </c>
      <c r="CC59" s="5">
        <f>$CA$59*'Positionen Mindereinnahmen'!$E$19</f>
        <v>0</v>
      </c>
      <c r="CD59" s="5">
        <f>$CA$59*'Positionen Mindereinnahmen'!$F$19</f>
        <v>0</v>
      </c>
      <c r="CE59" s="5">
        <v>0</v>
      </c>
      <c r="CF59" s="5">
        <f>$CE$59*'Positionen Mindereinnahmen'!$D$20</f>
        <v>0</v>
      </c>
      <c r="CG59" s="5">
        <f>$CE$59*'Positionen Mindereinnahmen'!$E$20</f>
        <v>0</v>
      </c>
      <c r="CH59" s="5">
        <f>$CE$59*'Positionen Mindereinnahmen'!$F$20</f>
        <v>0</v>
      </c>
      <c r="CI59" s="5">
        <v>0</v>
      </c>
      <c r="CJ59" s="5">
        <f>$CI$59*'Positionen Mindereinnahmen'!$D$21</f>
        <v>0</v>
      </c>
      <c r="CK59" s="5">
        <f>$CI$59*'Positionen Mindereinnahmen'!$E$21</f>
        <v>0</v>
      </c>
      <c r="CL59" s="5">
        <f>$CI$59*'Positionen Mindereinnahmen'!$F$21</f>
        <v>0</v>
      </c>
      <c r="CM59" s="5">
        <v>0</v>
      </c>
      <c r="CN59" s="5">
        <f>$CM$59*'Positionen Mindereinnahmen'!$D$22</f>
        <v>0</v>
      </c>
      <c r="CO59" s="5">
        <f>$CM$59*'Positionen Mindereinnahmen'!$E$22</f>
        <v>0</v>
      </c>
      <c r="CP59" s="5">
        <f>$CM$59*'Positionen Mindereinnahmen'!$F$22</f>
        <v>0</v>
      </c>
      <c r="CQ59" s="5">
        <v>0</v>
      </c>
      <c r="CR59" s="5">
        <f>$CQ$59*'Positionen Mindereinnahmen'!$D$23</f>
        <v>0</v>
      </c>
      <c r="CS59" s="5">
        <f>$CQ$59*'Positionen Mindereinnahmen'!$E$23</f>
        <v>0</v>
      </c>
      <c r="CT59" s="5">
        <f>$CQ$59*'Positionen Mindereinnahmen'!$F$23</f>
        <v>0</v>
      </c>
      <c r="CU59" s="5">
        <v>0</v>
      </c>
      <c r="CV59" s="5">
        <f>$CU$59*'Positionen Mindereinnahmen'!$D$24</f>
        <v>0</v>
      </c>
      <c r="CW59" s="5">
        <f>$CU$59*'Positionen Mindereinnahmen'!$E$24</f>
        <v>0</v>
      </c>
      <c r="CX59" s="5">
        <f>$CU$59*'Positionen Mindereinnahmen'!$F$24</f>
        <v>0</v>
      </c>
      <c r="CY59" s="5">
        <v>0</v>
      </c>
      <c r="CZ59" s="5">
        <f>$CY$59*'Positionen Mindereinnahmen'!$D$25</f>
        <v>0</v>
      </c>
      <c r="DA59" s="5">
        <f>$CY$59*'Positionen Mindereinnahmen'!$E$25</f>
        <v>0</v>
      </c>
      <c r="DB59" s="5">
        <f>$CY$59*'Positionen Mindereinnahmen'!$F$25</f>
        <v>0</v>
      </c>
      <c r="DC59" s="5">
        <v>0</v>
      </c>
      <c r="DD59" s="5">
        <f>$DC$59*'Positionen Mindereinnahmen'!$D$26</f>
        <v>0</v>
      </c>
      <c r="DE59" s="5">
        <f>$DC$59*'Positionen Mindereinnahmen'!$E$26</f>
        <v>0</v>
      </c>
      <c r="DF59" s="5">
        <f>$DC$59*'Positionen Mindereinnahmen'!$F$26</f>
        <v>0</v>
      </c>
      <c r="DG59" s="5">
        <v>0</v>
      </c>
      <c r="DH59" s="5">
        <f>$DG$59*'Positionen Mindereinnahmen'!$D$27</f>
        <v>0</v>
      </c>
      <c r="DI59" s="5">
        <f>$DG$59*'Positionen Mindereinnahmen'!$E$27</f>
        <v>0</v>
      </c>
      <c r="DJ59" s="5">
        <f>$DG$59*'Positionen Mindereinnahmen'!$F$27</f>
        <v>0</v>
      </c>
      <c r="DK59" s="5">
        <v>0</v>
      </c>
      <c r="DL59" s="5">
        <f>$DK$59*'Positionen Mindereinnahmen'!$D$28</f>
        <v>0</v>
      </c>
      <c r="DM59" s="5">
        <f>$DK$59*'Positionen Mindereinnahmen'!$E$28</f>
        <v>0</v>
      </c>
      <c r="DN59" s="5">
        <f>$DK$59*'Positionen Mindereinnahmen'!$F$28</f>
        <v>0</v>
      </c>
      <c r="DO59" s="5">
        <v>0</v>
      </c>
      <c r="DP59" s="5">
        <f>$DO$59*'Positionen Mindereinnahmen'!$D$29</f>
        <v>0</v>
      </c>
      <c r="DQ59" s="5">
        <f>$DO$59*'Positionen Mindereinnahmen'!$E$29</f>
        <v>0</v>
      </c>
      <c r="DR59" s="5">
        <f>$DO$59*'Positionen Mindereinnahmen'!$F$29</f>
        <v>0</v>
      </c>
      <c r="DS59" s="5">
        <v>0</v>
      </c>
      <c r="DT59" s="5">
        <f>$DS$59*'Positionen Mindereinnahmen'!$D$30</f>
        <v>0</v>
      </c>
      <c r="DU59" s="5">
        <f>$DS$59*'Positionen Mindereinnahmen'!$E$30</f>
        <v>0</v>
      </c>
      <c r="DV59" s="5">
        <f>$DS$59*'Positionen Mindereinnahmen'!$F$30</f>
        <v>0</v>
      </c>
      <c r="DW59" s="5">
        <v>0</v>
      </c>
      <c r="DX59" s="5">
        <f>$DW$59*'Positionen Mindereinnahmen'!$D$31</f>
        <v>0</v>
      </c>
      <c r="DY59" s="5">
        <f>$DW$59*'Positionen Mindereinnahmen'!$E$31</f>
        <v>0</v>
      </c>
      <c r="DZ59" s="5">
        <f>$DW$59*'Positionen Mindereinnahmen'!$F$31</f>
        <v>0</v>
      </c>
      <c r="EA59" s="5">
        <v>0</v>
      </c>
      <c r="EB59" s="5">
        <f>$EA$59*'Positionen Mindereinnahmen'!$D$32</f>
        <v>0</v>
      </c>
      <c r="EC59" s="5">
        <f>$EA$59*'Positionen Mindereinnahmen'!$E$32</f>
        <v>0</v>
      </c>
      <c r="ED59" s="5">
        <f>$EA$59*'Positionen Mindereinnahmen'!$F$32</f>
        <v>0</v>
      </c>
    </row>
    <row r="60" spans="2:134" x14ac:dyDescent="0.4">
      <c r="B60" s="1">
        <v>2020</v>
      </c>
      <c r="C60" s="4">
        <f t="shared" si="1"/>
        <v>0.25075000000000003</v>
      </c>
      <c r="D60" s="4">
        <f t="shared" si="2"/>
        <v>0.12537500000000001</v>
      </c>
      <c r="E60" s="4">
        <f t="shared" si="3"/>
        <v>0.12537500000000001</v>
      </c>
      <c r="F60" s="17">
        <f t="shared" si="4"/>
        <v>0</v>
      </c>
      <c r="G60" s="17">
        <f t="shared" si="5"/>
        <v>0</v>
      </c>
      <c r="H60" s="17">
        <f t="shared" si="5"/>
        <v>0</v>
      </c>
      <c r="I60" s="17">
        <f t="shared" si="6"/>
        <v>4.675E-2</v>
      </c>
      <c r="J60" s="17">
        <f t="shared" si="7"/>
        <v>2.3375E-2</v>
      </c>
      <c r="K60" s="17">
        <f t="shared" si="7"/>
        <v>2.3375E-2</v>
      </c>
      <c r="L60" s="17">
        <f t="shared" si="8"/>
        <v>0.20400000000000001</v>
      </c>
      <c r="M60" s="17">
        <f t="shared" si="9"/>
        <v>0.10200000000000001</v>
      </c>
      <c r="N60" s="17">
        <f t="shared" si="10"/>
        <v>0.10200000000000001</v>
      </c>
      <c r="O60" s="5">
        <v>0.08</v>
      </c>
      <c r="P60" s="5">
        <f>O60*'Positionen Mindereinnahmen'!D3</f>
        <v>3.4000000000000002E-2</v>
      </c>
      <c r="Q60" s="5">
        <f>O60*'Positionen Mindereinnahmen'!E3</f>
        <v>3.4000000000000002E-2</v>
      </c>
      <c r="R60" s="5">
        <f>O60*'Positionen Mindereinnahmen'!F3</f>
        <v>1.2E-2</v>
      </c>
      <c r="S60" s="5">
        <v>5.5E-2</v>
      </c>
      <c r="T60" s="5">
        <f>$S$60*'Positionen Mindereinnahmen'!$D$4</f>
        <v>2.3375E-2</v>
      </c>
      <c r="U60" s="5">
        <f>$S$60*'Positionen Mindereinnahmen'!$E$4</f>
        <v>2.3375E-2</v>
      </c>
      <c r="V60" s="5">
        <f>$S$60*'Positionen Mindereinnahmen'!$F$4</f>
        <v>8.2500000000000004E-3</v>
      </c>
      <c r="W60" s="5">
        <v>0</v>
      </c>
      <c r="X60" s="5">
        <f>$W$60*'Positionen Mindereinnahmen'!$D$5</f>
        <v>0</v>
      </c>
      <c r="Y60" s="5">
        <f>$W$60*'Positionen Mindereinnahmen'!$E$5</f>
        <v>0</v>
      </c>
      <c r="Z60" s="5">
        <f>$W$60*'Positionen Mindereinnahmen'!$F$5</f>
        <v>0</v>
      </c>
      <c r="AA60" s="5">
        <v>0</v>
      </c>
      <c r="AB60" s="5">
        <f>$AA$60*'Positionen Mindereinnahmen'!$D$6</f>
        <v>0</v>
      </c>
      <c r="AC60" s="5">
        <f>$AA$60*'Positionen Mindereinnahmen'!$E$6</f>
        <v>0</v>
      </c>
      <c r="AD60" s="5">
        <f>$AA$60*'Positionen Mindereinnahmen'!$F$6</f>
        <v>0</v>
      </c>
      <c r="AE60" s="5">
        <v>0</v>
      </c>
      <c r="AF60" s="5">
        <f>$AE$60*'Positionen Mindereinnahmen'!$D$7</f>
        <v>0</v>
      </c>
      <c r="AG60" s="5">
        <f>$AE$60*'Positionen Mindereinnahmen'!$E$7</f>
        <v>0</v>
      </c>
      <c r="AH60" s="5">
        <f>$AE$60*'Positionen Mindereinnahmen'!$F$7</f>
        <v>0</v>
      </c>
      <c r="AI60" s="5">
        <v>0</v>
      </c>
      <c r="AJ60" s="5">
        <f>$AI$60*'Positionen Mindereinnahmen'!$D$8</f>
        <v>0</v>
      </c>
      <c r="AK60" s="5">
        <f>$AI$60*'Positionen Mindereinnahmen'!$E$8</f>
        <v>0</v>
      </c>
      <c r="AL60" s="5">
        <f>$AI$60*'Positionen Mindereinnahmen'!$F$8</f>
        <v>0</v>
      </c>
      <c r="AM60" s="5">
        <v>0</v>
      </c>
      <c r="AN60" s="5">
        <f>$AM$60*'Positionen Mindereinnahmen'!$D$9</f>
        <v>0</v>
      </c>
      <c r="AO60" s="5">
        <f>$AM$60*'Positionen Mindereinnahmen'!$E$9</f>
        <v>0</v>
      </c>
      <c r="AP60" s="5">
        <f>$AM$60*'Positionen Mindereinnahmen'!$F$9</f>
        <v>0</v>
      </c>
      <c r="AQ60" s="5">
        <v>0</v>
      </c>
      <c r="AR60" s="5">
        <f>$AQ$60*'Positionen Mindereinnahmen'!$D$10</f>
        <v>0</v>
      </c>
      <c r="AS60" s="5">
        <f>$AQ$60*'Positionen Mindereinnahmen'!$E$10</f>
        <v>0</v>
      </c>
      <c r="AT60" s="5">
        <f>$AQ$60*'Positionen Mindereinnahmen'!$F$10</f>
        <v>0</v>
      </c>
      <c r="AU60" s="5">
        <v>0</v>
      </c>
      <c r="AV60" s="5">
        <f>$AU$60*'Positionen Mindereinnahmen'!$D$11</f>
        <v>0</v>
      </c>
      <c r="AW60" s="5">
        <f>$AU$60*'Positionen Mindereinnahmen'!$E$11</f>
        <v>0</v>
      </c>
      <c r="AX60" s="5">
        <f>$AU$60*'Positionen Mindereinnahmen'!$F$11</f>
        <v>0</v>
      </c>
      <c r="AY60" s="5">
        <v>0</v>
      </c>
      <c r="AZ60" s="5">
        <f>$AY$60*'Positionen Mindereinnahmen'!$D$12</f>
        <v>0</v>
      </c>
      <c r="BA60" s="5">
        <f>$AY$60*'Positionen Mindereinnahmen'!$E$12</f>
        <v>0</v>
      </c>
      <c r="BB60" s="5">
        <f>$AY$60*'Positionen Mindereinnahmen'!$F$12</f>
        <v>0</v>
      </c>
      <c r="BC60" s="5">
        <v>0</v>
      </c>
      <c r="BD60" s="5">
        <f>$BC$60*'Positionen Mindereinnahmen'!$D$13</f>
        <v>0</v>
      </c>
      <c r="BE60" s="5">
        <f>$BC$60*'Positionen Mindereinnahmen'!$E$13</f>
        <v>0</v>
      </c>
      <c r="BF60" s="5">
        <f>$BC$60*'Positionen Mindereinnahmen'!$F$13</f>
        <v>0</v>
      </c>
      <c r="BG60" s="5">
        <v>0.15</v>
      </c>
      <c r="BH60" s="5">
        <f>$BG$60*'Positionen Mindereinnahmen'!$D$14</f>
        <v>6.3750000000000001E-2</v>
      </c>
      <c r="BI60" s="5">
        <f>$BG$60*'Positionen Mindereinnahmen'!$E$14</f>
        <v>6.3750000000000001E-2</v>
      </c>
      <c r="BJ60" s="5">
        <f>$BG$60*'Positionen Mindereinnahmen'!$F$14</f>
        <v>2.2499999999999999E-2</v>
      </c>
      <c r="BK60" s="5">
        <v>0</v>
      </c>
      <c r="BL60" s="5">
        <f>$BK$60*'Positionen Mindereinnahmen'!$D$15</f>
        <v>0</v>
      </c>
      <c r="BM60" s="5">
        <f>$BK$60*'Positionen Mindereinnahmen'!$E$15</f>
        <v>0</v>
      </c>
      <c r="BN60" s="5">
        <f>$BK$60*'Positionen Mindereinnahmen'!$F$15</f>
        <v>0</v>
      </c>
      <c r="BO60" s="5">
        <v>0</v>
      </c>
      <c r="BP60" s="5">
        <f>$BO$60*'Positionen Mindereinnahmen'!$D$16</f>
        <v>0</v>
      </c>
      <c r="BQ60" s="5">
        <f>$BO$60*'Positionen Mindereinnahmen'!$E$16</f>
        <v>0</v>
      </c>
      <c r="BR60" s="5">
        <f>$BO$60*'Positionen Mindereinnahmen'!$F$16</f>
        <v>0</v>
      </c>
      <c r="BS60" s="5">
        <v>0</v>
      </c>
      <c r="BT60" s="5">
        <f>$BS$60*'Positionen Mindereinnahmen'!$D$17</f>
        <v>0</v>
      </c>
      <c r="BU60" s="5">
        <f>$BS$60*'Positionen Mindereinnahmen'!$E$17</f>
        <v>0</v>
      </c>
      <c r="BV60" s="5">
        <f>$BS$60*'Positionen Mindereinnahmen'!$F$17</f>
        <v>0</v>
      </c>
      <c r="BW60" s="5">
        <v>5.0000000000000001E-3</v>
      </c>
      <c r="BX60" s="5">
        <f>$BW$60*'Positionen Mindereinnahmen'!$D$18</f>
        <v>2.1250000000000002E-3</v>
      </c>
      <c r="BY60" s="5">
        <f>$BW$60*'Positionen Mindereinnahmen'!$E$18</f>
        <v>2.1250000000000002E-3</v>
      </c>
      <c r="BZ60" s="5">
        <f>$BW$60*'Positionen Mindereinnahmen'!$F$18</f>
        <v>7.5000000000000002E-4</v>
      </c>
      <c r="CA60" s="5">
        <v>5.0000000000000001E-3</v>
      </c>
      <c r="CB60" s="5">
        <f>$CA$60*'Positionen Mindereinnahmen'!$D$19</f>
        <v>2.1250000000000002E-3</v>
      </c>
      <c r="CC60" s="5">
        <f>$CA$60*'Positionen Mindereinnahmen'!$E$19</f>
        <v>2.1250000000000002E-3</v>
      </c>
      <c r="CD60" s="5">
        <f>$CA$60*'Positionen Mindereinnahmen'!$F$19</f>
        <v>7.5000000000000002E-4</v>
      </c>
      <c r="CE60" s="5">
        <v>0</v>
      </c>
      <c r="CF60" s="5">
        <f>$CE$60*'Positionen Mindereinnahmen'!$D$20</f>
        <v>0</v>
      </c>
      <c r="CG60" s="5">
        <f>$CE$60*'Positionen Mindereinnahmen'!$E$20</f>
        <v>0</v>
      </c>
      <c r="CH60" s="5">
        <f>$CE$60*'Positionen Mindereinnahmen'!$F$20</f>
        <v>0</v>
      </c>
      <c r="CI60" s="5">
        <v>0</v>
      </c>
      <c r="CJ60" s="5">
        <f>$CI$60*'Positionen Mindereinnahmen'!$D$21</f>
        <v>0</v>
      </c>
      <c r="CK60" s="5">
        <f>$CI$60*'Positionen Mindereinnahmen'!$E$21</f>
        <v>0</v>
      </c>
      <c r="CL60" s="5">
        <f>$CI$60*'Positionen Mindereinnahmen'!$F$21</f>
        <v>0</v>
      </c>
      <c r="CM60" s="5">
        <v>0</v>
      </c>
      <c r="CN60" s="5">
        <f>$CM$60*'Positionen Mindereinnahmen'!$D$22</f>
        <v>0</v>
      </c>
      <c r="CO60" s="5">
        <f>$CM$60*'Positionen Mindereinnahmen'!$E$22</f>
        <v>0</v>
      </c>
      <c r="CP60" s="5">
        <f>$CM$60*'Positionen Mindereinnahmen'!$F$22</f>
        <v>0</v>
      </c>
      <c r="CQ60" s="5">
        <v>0</v>
      </c>
      <c r="CR60" s="5">
        <f>$CQ$60*'Positionen Mindereinnahmen'!$D$23</f>
        <v>0</v>
      </c>
      <c r="CS60" s="5">
        <f>$CQ$60*'Positionen Mindereinnahmen'!$E$23</f>
        <v>0</v>
      </c>
      <c r="CT60" s="5">
        <f>$CQ$60*'Positionen Mindereinnahmen'!$F$23</f>
        <v>0</v>
      </c>
      <c r="CU60" s="5">
        <v>0</v>
      </c>
      <c r="CV60" s="5">
        <f>$CU$60*'Positionen Mindereinnahmen'!$D$24</f>
        <v>0</v>
      </c>
      <c r="CW60" s="5">
        <f>$CU$60*'Positionen Mindereinnahmen'!$E$24</f>
        <v>0</v>
      </c>
      <c r="CX60" s="5">
        <f>$CU$60*'Positionen Mindereinnahmen'!$F$24</f>
        <v>0</v>
      </c>
      <c r="CY60" s="5">
        <v>0</v>
      </c>
      <c r="CZ60" s="5">
        <f>$CY$60*'Positionen Mindereinnahmen'!$D$25</f>
        <v>0</v>
      </c>
      <c r="DA60" s="5">
        <f>$CY$60*'Positionen Mindereinnahmen'!$E$25</f>
        <v>0</v>
      </c>
      <c r="DB60" s="5">
        <f>$CY$60*'Positionen Mindereinnahmen'!$F$25</f>
        <v>0</v>
      </c>
      <c r="DC60" s="5">
        <v>0</v>
      </c>
      <c r="DD60" s="5">
        <f>$DC$60*'Positionen Mindereinnahmen'!$D$26</f>
        <v>0</v>
      </c>
      <c r="DE60" s="5">
        <f>$DC$60*'Positionen Mindereinnahmen'!$E$26</f>
        <v>0</v>
      </c>
      <c r="DF60" s="5">
        <f>$DC$60*'Positionen Mindereinnahmen'!$F$26</f>
        <v>0</v>
      </c>
      <c r="DG60" s="5">
        <v>0</v>
      </c>
      <c r="DH60" s="5">
        <f>$DG$60*'Positionen Mindereinnahmen'!$D$27</f>
        <v>0</v>
      </c>
      <c r="DI60" s="5">
        <f>$DG$60*'Positionen Mindereinnahmen'!$E$27</f>
        <v>0</v>
      </c>
      <c r="DJ60" s="5">
        <f>$DG$60*'Positionen Mindereinnahmen'!$F$27</f>
        <v>0</v>
      </c>
      <c r="DK60" s="5">
        <v>0</v>
      </c>
      <c r="DL60" s="5">
        <f>$DK$60*'Positionen Mindereinnahmen'!$D$28</f>
        <v>0</v>
      </c>
      <c r="DM60" s="5">
        <f>$DK$60*'Positionen Mindereinnahmen'!$E$28</f>
        <v>0</v>
      </c>
      <c r="DN60" s="5">
        <f>$DK$60*'Positionen Mindereinnahmen'!$F$28</f>
        <v>0</v>
      </c>
      <c r="DO60" s="5">
        <v>0</v>
      </c>
      <c r="DP60" s="5">
        <f>$DO$60*'Positionen Mindereinnahmen'!$D$29</f>
        <v>0</v>
      </c>
      <c r="DQ60" s="5">
        <f>$DO$60*'Positionen Mindereinnahmen'!$E$29</f>
        <v>0</v>
      </c>
      <c r="DR60" s="5">
        <f>$DO$60*'Positionen Mindereinnahmen'!$F$29</f>
        <v>0</v>
      </c>
      <c r="DS60" s="5">
        <v>0</v>
      </c>
      <c r="DT60" s="5">
        <f>$DS$60*'Positionen Mindereinnahmen'!$D$30</f>
        <v>0</v>
      </c>
      <c r="DU60" s="5">
        <f>$DS$60*'Positionen Mindereinnahmen'!$E$30</f>
        <v>0</v>
      </c>
      <c r="DV60" s="5">
        <f>$DS$60*'Positionen Mindereinnahmen'!$F$30</f>
        <v>0</v>
      </c>
      <c r="DW60" s="5">
        <v>0</v>
      </c>
      <c r="DX60" s="5">
        <f>$DW$60*'Positionen Mindereinnahmen'!$D$31</f>
        <v>0</v>
      </c>
      <c r="DY60" s="5">
        <f>$DW$60*'Positionen Mindereinnahmen'!$E$31</f>
        <v>0</v>
      </c>
      <c r="DZ60" s="5">
        <f>$DW$60*'Positionen Mindereinnahmen'!$F$31</f>
        <v>0</v>
      </c>
      <c r="EA60" s="5">
        <v>0</v>
      </c>
      <c r="EB60" s="5">
        <f>$EA$60*'Positionen Mindereinnahmen'!$D$32</f>
        <v>0</v>
      </c>
      <c r="EC60" s="5">
        <f>$EA$60*'Positionen Mindereinnahmen'!$E$32</f>
        <v>0</v>
      </c>
      <c r="ED60" s="5">
        <f>$EA$60*'Positionen Mindereinnahmen'!$F$32</f>
        <v>0</v>
      </c>
    </row>
    <row r="61" spans="2:134" x14ac:dyDescent="0.4">
      <c r="B61" s="1">
        <v>2021</v>
      </c>
      <c r="C61" s="4">
        <f t="shared" si="1"/>
        <v>0.35275000000000001</v>
      </c>
      <c r="D61" s="4">
        <f t="shared" si="2"/>
        <v>0.176375</v>
      </c>
      <c r="E61" s="4">
        <f t="shared" si="3"/>
        <v>0.176375</v>
      </c>
      <c r="F61" s="17">
        <f t="shared" si="4"/>
        <v>0</v>
      </c>
      <c r="G61" s="17">
        <f t="shared" si="5"/>
        <v>0</v>
      </c>
      <c r="H61" s="17">
        <f t="shared" si="5"/>
        <v>0</v>
      </c>
      <c r="I61" s="17">
        <f t="shared" si="6"/>
        <v>6.8000000000000005E-2</v>
      </c>
      <c r="J61" s="17">
        <f t="shared" si="7"/>
        <v>3.4000000000000002E-2</v>
      </c>
      <c r="K61" s="17">
        <f t="shared" si="7"/>
        <v>3.4000000000000002E-2</v>
      </c>
      <c r="L61" s="17">
        <f t="shared" si="8"/>
        <v>0.28475</v>
      </c>
      <c r="M61" s="17">
        <f t="shared" si="9"/>
        <v>0.142375</v>
      </c>
      <c r="N61" s="17">
        <f t="shared" si="10"/>
        <v>0.142375</v>
      </c>
      <c r="O61" s="5">
        <v>0.08</v>
      </c>
      <c r="P61" s="5">
        <f>O61*'Positionen Mindereinnahmen'!D3</f>
        <v>3.4000000000000002E-2</v>
      </c>
      <c r="Q61" s="5">
        <f>O61*'Positionen Mindereinnahmen'!E3</f>
        <v>3.4000000000000002E-2</v>
      </c>
      <c r="R61" s="5">
        <f>O61*'Positionen Mindereinnahmen'!F3</f>
        <v>1.2E-2</v>
      </c>
      <c r="S61" s="5">
        <v>0.08</v>
      </c>
      <c r="T61" s="5">
        <f>$S$61*'Positionen Mindereinnahmen'!$D$4</f>
        <v>3.4000000000000002E-2</v>
      </c>
      <c r="U61" s="5">
        <f>$S$61*'Positionen Mindereinnahmen'!$E$4</f>
        <v>3.4000000000000002E-2</v>
      </c>
      <c r="V61" s="5">
        <f>$S$61*'Positionen Mindereinnahmen'!$F$4</f>
        <v>1.2E-2</v>
      </c>
      <c r="W61" s="5">
        <v>0</v>
      </c>
      <c r="X61" s="5">
        <f>$W$61*'Positionen Mindereinnahmen'!$D$5</f>
        <v>0</v>
      </c>
      <c r="Y61" s="5">
        <f>$W$61*'Positionen Mindereinnahmen'!$E$5</f>
        <v>0</v>
      </c>
      <c r="Z61" s="5">
        <f>$W$61*'Positionen Mindereinnahmen'!$F$5</f>
        <v>0</v>
      </c>
      <c r="AA61" s="5">
        <v>0</v>
      </c>
      <c r="AB61" s="5">
        <f>$AA$61*'Positionen Mindereinnahmen'!$D$6</f>
        <v>0</v>
      </c>
      <c r="AC61" s="5">
        <f>$AA$61*'Positionen Mindereinnahmen'!$E$6</f>
        <v>0</v>
      </c>
      <c r="AD61" s="5">
        <f>$AA$61*'Positionen Mindereinnahmen'!$F$6</f>
        <v>0</v>
      </c>
      <c r="AE61" s="5">
        <v>0</v>
      </c>
      <c r="AF61" s="5">
        <f>$AE$61*'Positionen Mindereinnahmen'!$D$7</f>
        <v>0</v>
      </c>
      <c r="AG61" s="5">
        <f>$AE$61*'Positionen Mindereinnahmen'!$E$7</f>
        <v>0</v>
      </c>
      <c r="AH61" s="5">
        <f>$AE$61*'Positionen Mindereinnahmen'!$F$7</f>
        <v>0</v>
      </c>
      <c r="AI61" s="5">
        <v>0</v>
      </c>
      <c r="AJ61" s="5">
        <f>$AI$61*'Positionen Mindereinnahmen'!$D$8</f>
        <v>0</v>
      </c>
      <c r="AK61" s="5">
        <f>$AI$61*'Positionen Mindereinnahmen'!$E$8</f>
        <v>0</v>
      </c>
      <c r="AL61" s="5">
        <f>$AI$61*'Positionen Mindereinnahmen'!$F$8</f>
        <v>0</v>
      </c>
      <c r="AM61" s="5">
        <v>0</v>
      </c>
      <c r="AN61" s="5">
        <f>$AM$61*'Positionen Mindereinnahmen'!$D$9</f>
        <v>0</v>
      </c>
      <c r="AO61" s="5">
        <f>$AM$61*'Positionen Mindereinnahmen'!$E$9</f>
        <v>0</v>
      </c>
      <c r="AP61" s="5">
        <f>$AM$61*'Positionen Mindereinnahmen'!$F$9</f>
        <v>0</v>
      </c>
      <c r="AQ61" s="5">
        <v>0</v>
      </c>
      <c r="AR61" s="5">
        <f>$AQ$61*'Positionen Mindereinnahmen'!$D$10</f>
        <v>0</v>
      </c>
      <c r="AS61" s="5">
        <f>$AQ$61*'Positionen Mindereinnahmen'!$E$10</f>
        <v>0</v>
      </c>
      <c r="AT61" s="5">
        <f>$AQ$61*'Positionen Mindereinnahmen'!$F$10</f>
        <v>0</v>
      </c>
      <c r="AU61" s="5">
        <v>0</v>
      </c>
      <c r="AV61" s="5">
        <f>$AU$61*'Positionen Mindereinnahmen'!$D$11</f>
        <v>0</v>
      </c>
      <c r="AW61" s="5">
        <f>$AU$61*'Positionen Mindereinnahmen'!$E$11</f>
        <v>0</v>
      </c>
      <c r="AX61" s="5">
        <f>$AU$61*'Positionen Mindereinnahmen'!$F$11</f>
        <v>0</v>
      </c>
      <c r="AY61" s="5">
        <v>0</v>
      </c>
      <c r="AZ61" s="5">
        <f>$AY$61*'Positionen Mindereinnahmen'!$D$12</f>
        <v>0</v>
      </c>
      <c r="BA61" s="5">
        <f>$AY$61*'Positionen Mindereinnahmen'!$E$12</f>
        <v>0</v>
      </c>
      <c r="BB61" s="5">
        <f>$AY$61*'Positionen Mindereinnahmen'!$F$12</f>
        <v>0</v>
      </c>
      <c r="BC61" s="5">
        <v>0</v>
      </c>
      <c r="BD61" s="5">
        <f>$BC$61*'Positionen Mindereinnahmen'!$D$13</f>
        <v>0</v>
      </c>
      <c r="BE61" s="5">
        <f>$BC$61*'Positionen Mindereinnahmen'!$E$13</f>
        <v>0</v>
      </c>
      <c r="BF61" s="5">
        <f>$BC$61*'Positionen Mindereinnahmen'!$F$13</f>
        <v>0</v>
      </c>
      <c r="BG61" s="5">
        <v>0.16</v>
      </c>
      <c r="BH61" s="5">
        <f>$BG$61*'Positionen Mindereinnahmen'!$D$14</f>
        <v>6.8000000000000005E-2</v>
      </c>
      <c r="BI61" s="5">
        <f>$BG$61*'Positionen Mindereinnahmen'!$E$14</f>
        <v>6.8000000000000005E-2</v>
      </c>
      <c r="BJ61" s="5">
        <f>$BG$61*'Positionen Mindereinnahmen'!$F$14</f>
        <v>2.4E-2</v>
      </c>
      <c r="BK61" s="5">
        <v>0</v>
      </c>
      <c r="BL61" s="5">
        <f>$BK$61*'Positionen Mindereinnahmen'!$D$15</f>
        <v>0</v>
      </c>
      <c r="BM61" s="5">
        <f>$BK$61*'Positionen Mindereinnahmen'!$E$15</f>
        <v>0</v>
      </c>
      <c r="BN61" s="5">
        <f>$BK$61*'Positionen Mindereinnahmen'!$F$15</f>
        <v>0</v>
      </c>
      <c r="BO61" s="5">
        <v>0</v>
      </c>
      <c r="BP61" s="5">
        <f>$BO$61*'Positionen Mindereinnahmen'!$D$16</f>
        <v>0</v>
      </c>
      <c r="BQ61" s="5">
        <f>$BO$61*'Positionen Mindereinnahmen'!$E$16</f>
        <v>0</v>
      </c>
      <c r="BR61" s="5">
        <f>$BO$61*'Positionen Mindereinnahmen'!$F$16</f>
        <v>0</v>
      </c>
      <c r="BS61" s="5">
        <v>0</v>
      </c>
      <c r="BT61" s="5">
        <f>$BS$61*'Positionen Mindereinnahmen'!$D$17</f>
        <v>0</v>
      </c>
      <c r="BU61" s="5">
        <f>$BS$61*'Positionen Mindereinnahmen'!$E$17</f>
        <v>0</v>
      </c>
      <c r="BV61" s="5">
        <f>$BS$61*'Positionen Mindereinnahmen'!$F$17</f>
        <v>0</v>
      </c>
      <c r="BW61" s="5">
        <v>5.0000000000000001E-3</v>
      </c>
      <c r="BX61" s="5">
        <f>$BW$61*'Positionen Mindereinnahmen'!$D$18</f>
        <v>2.1250000000000002E-3</v>
      </c>
      <c r="BY61" s="5">
        <f>$BW$61*'Positionen Mindereinnahmen'!$E$18</f>
        <v>2.1250000000000002E-3</v>
      </c>
      <c r="BZ61" s="5">
        <f>$BW$61*'Positionen Mindereinnahmen'!$F$18</f>
        <v>7.5000000000000002E-4</v>
      </c>
      <c r="CA61" s="5">
        <v>0.09</v>
      </c>
      <c r="CB61" s="5">
        <f>$CA$61*'Positionen Mindereinnahmen'!$D$19</f>
        <v>3.8249999999999999E-2</v>
      </c>
      <c r="CC61" s="5">
        <f>$CA$61*'Positionen Mindereinnahmen'!$E$19</f>
        <v>3.8249999999999999E-2</v>
      </c>
      <c r="CD61" s="5">
        <f>$CA$61*'Positionen Mindereinnahmen'!$F$19</f>
        <v>1.35E-2</v>
      </c>
      <c r="CE61" s="5">
        <v>0</v>
      </c>
      <c r="CF61" s="5">
        <f>$CE$61*'Positionen Mindereinnahmen'!$D$20</f>
        <v>0</v>
      </c>
      <c r="CG61" s="5">
        <f>$CE$61*'Positionen Mindereinnahmen'!$E$20</f>
        <v>0</v>
      </c>
      <c r="CH61" s="5">
        <f>$CE$61*'Positionen Mindereinnahmen'!$F$20</f>
        <v>0</v>
      </c>
      <c r="CI61" s="5">
        <v>0</v>
      </c>
      <c r="CJ61" s="5">
        <f>$CI$61*'Positionen Mindereinnahmen'!$D$21</f>
        <v>0</v>
      </c>
      <c r="CK61" s="5">
        <f>$CI$61*'Positionen Mindereinnahmen'!$E$21</f>
        <v>0</v>
      </c>
      <c r="CL61" s="5">
        <f>$CI$61*'Positionen Mindereinnahmen'!$F$21</f>
        <v>0</v>
      </c>
      <c r="CM61" s="5">
        <v>0</v>
      </c>
      <c r="CN61" s="5">
        <f>$CM$61*'Positionen Mindereinnahmen'!$D$22</f>
        <v>0</v>
      </c>
      <c r="CO61" s="5">
        <f>$CM$61*'Positionen Mindereinnahmen'!$E$22</f>
        <v>0</v>
      </c>
      <c r="CP61" s="5">
        <f>$CM$61*'Positionen Mindereinnahmen'!$F$22</f>
        <v>0</v>
      </c>
      <c r="CQ61" s="5">
        <v>0</v>
      </c>
      <c r="CR61" s="5">
        <f>$CQ$61*'Positionen Mindereinnahmen'!$D$23</f>
        <v>0</v>
      </c>
      <c r="CS61" s="5">
        <f>$CQ$61*'Positionen Mindereinnahmen'!$E$23</f>
        <v>0</v>
      </c>
      <c r="CT61" s="5">
        <f>$CQ$61*'Positionen Mindereinnahmen'!$F$23</f>
        <v>0</v>
      </c>
      <c r="CU61" s="5">
        <v>0</v>
      </c>
      <c r="CV61" s="5">
        <f>$CU$61*'Positionen Mindereinnahmen'!$D$24</f>
        <v>0</v>
      </c>
      <c r="CW61" s="5">
        <f>$CU$61*'Positionen Mindereinnahmen'!$E$24</f>
        <v>0</v>
      </c>
      <c r="CX61" s="5">
        <f>$CU$61*'Positionen Mindereinnahmen'!$F$24</f>
        <v>0</v>
      </c>
      <c r="CY61" s="5">
        <v>0</v>
      </c>
      <c r="CZ61" s="5">
        <f>$CY$61*'Positionen Mindereinnahmen'!$D$25</f>
        <v>0</v>
      </c>
      <c r="DA61" s="5">
        <f>$CY$61*'Positionen Mindereinnahmen'!$E$25</f>
        <v>0</v>
      </c>
      <c r="DB61" s="5">
        <f>$CY$61*'Positionen Mindereinnahmen'!$F$25</f>
        <v>0</v>
      </c>
      <c r="DC61" s="5">
        <v>0</v>
      </c>
      <c r="DD61" s="5">
        <f>$DC$61*'Positionen Mindereinnahmen'!$D$26</f>
        <v>0</v>
      </c>
      <c r="DE61" s="5">
        <f>$DC$61*'Positionen Mindereinnahmen'!$E$26</f>
        <v>0</v>
      </c>
      <c r="DF61" s="5">
        <f>$DC$61*'Positionen Mindereinnahmen'!$F$26</f>
        <v>0</v>
      </c>
      <c r="DG61" s="5">
        <v>0</v>
      </c>
      <c r="DH61" s="5">
        <f>$DG$61*'Positionen Mindereinnahmen'!$D$27</f>
        <v>0</v>
      </c>
      <c r="DI61" s="5">
        <f>$DG$61*'Positionen Mindereinnahmen'!$E$27</f>
        <v>0</v>
      </c>
      <c r="DJ61" s="5">
        <f>$DG$61*'Positionen Mindereinnahmen'!$F$27</f>
        <v>0</v>
      </c>
      <c r="DK61" s="5">
        <v>0</v>
      </c>
      <c r="DL61" s="5">
        <f>$DK$61*'Positionen Mindereinnahmen'!$D$28</f>
        <v>0</v>
      </c>
      <c r="DM61" s="5">
        <f>$DK$61*'Positionen Mindereinnahmen'!$E$28</f>
        <v>0</v>
      </c>
      <c r="DN61" s="5">
        <f>$DK$61*'Positionen Mindereinnahmen'!$F$28</f>
        <v>0</v>
      </c>
      <c r="DO61" s="5">
        <v>0</v>
      </c>
      <c r="DP61" s="5">
        <f>$DO$61*'Positionen Mindereinnahmen'!$D$29</f>
        <v>0</v>
      </c>
      <c r="DQ61" s="5">
        <f>$DO$61*'Positionen Mindereinnahmen'!$E$29</f>
        <v>0</v>
      </c>
      <c r="DR61" s="5">
        <f>$DO$61*'Positionen Mindereinnahmen'!$F$29</f>
        <v>0</v>
      </c>
      <c r="DS61" s="5">
        <v>0</v>
      </c>
      <c r="DT61" s="5">
        <f>$DS$61*'Positionen Mindereinnahmen'!$D$30</f>
        <v>0</v>
      </c>
      <c r="DU61" s="5">
        <f>$DS$61*'Positionen Mindereinnahmen'!$E$30</f>
        <v>0</v>
      </c>
      <c r="DV61" s="5">
        <f>$DS$61*'Positionen Mindereinnahmen'!$F$30</f>
        <v>0</v>
      </c>
      <c r="DW61" s="5">
        <v>0</v>
      </c>
      <c r="DX61" s="5">
        <f>$DW$61*'Positionen Mindereinnahmen'!$D$31</f>
        <v>0</v>
      </c>
      <c r="DY61" s="5">
        <f>$DW$61*'Positionen Mindereinnahmen'!$E$31</f>
        <v>0</v>
      </c>
      <c r="DZ61" s="5">
        <f>$DW$61*'Positionen Mindereinnahmen'!$F$31</f>
        <v>0</v>
      </c>
      <c r="EA61" s="5">
        <v>0</v>
      </c>
      <c r="EB61" s="5">
        <f>$EA$61*'Positionen Mindereinnahmen'!$D$32</f>
        <v>0</v>
      </c>
      <c r="EC61" s="5">
        <f>$EA$61*'Positionen Mindereinnahmen'!$E$32</f>
        <v>0</v>
      </c>
      <c r="ED61" s="5">
        <f>$EA$61*'Positionen Mindereinnahmen'!$F$32</f>
        <v>0</v>
      </c>
    </row>
    <row r="62" spans="2:134" x14ac:dyDescent="0.4">
      <c r="B62" s="1">
        <v>2022</v>
      </c>
      <c r="C62" s="4">
        <f t="shared" si="1"/>
        <v>0.55249999999999999</v>
      </c>
      <c r="D62" s="4">
        <f t="shared" si="2"/>
        <v>0.27625</v>
      </c>
      <c r="E62" s="4">
        <f t="shared" si="3"/>
        <v>0.27625</v>
      </c>
      <c r="F62" s="17">
        <f t="shared" si="4"/>
        <v>0</v>
      </c>
      <c r="G62" s="17">
        <f t="shared" si="5"/>
        <v>0</v>
      </c>
      <c r="H62" s="17">
        <f t="shared" si="5"/>
        <v>0</v>
      </c>
      <c r="I62" s="17">
        <f t="shared" si="6"/>
        <v>8.9249999999999996E-2</v>
      </c>
      <c r="J62" s="17">
        <f t="shared" si="7"/>
        <v>4.4624999999999998E-2</v>
      </c>
      <c r="K62" s="17">
        <f t="shared" si="7"/>
        <v>4.4624999999999998E-2</v>
      </c>
      <c r="L62" s="17">
        <f t="shared" si="8"/>
        <v>0.46325</v>
      </c>
      <c r="M62" s="17">
        <f t="shared" si="9"/>
        <v>0.231625</v>
      </c>
      <c r="N62" s="17">
        <f t="shared" si="10"/>
        <v>0.231625</v>
      </c>
      <c r="O62" s="5">
        <v>0.08</v>
      </c>
      <c r="P62" s="5">
        <f>O62*'Positionen Mindereinnahmen'!D3</f>
        <v>3.4000000000000002E-2</v>
      </c>
      <c r="Q62" s="5">
        <f>O62*'Positionen Mindereinnahmen'!E3</f>
        <v>3.4000000000000002E-2</v>
      </c>
      <c r="R62" s="5">
        <f>O62*'Positionen Mindereinnahmen'!F3</f>
        <v>1.2E-2</v>
      </c>
      <c r="S62" s="5">
        <v>0.105</v>
      </c>
      <c r="T62" s="5">
        <f>$S$62*'Positionen Mindereinnahmen'!$D$4</f>
        <v>4.4624999999999998E-2</v>
      </c>
      <c r="U62" s="5">
        <f>$S$62*'Positionen Mindereinnahmen'!$E$4</f>
        <v>4.4624999999999998E-2</v>
      </c>
      <c r="V62" s="5">
        <f>$S$62*'Positionen Mindereinnahmen'!$F$4</f>
        <v>1.575E-2</v>
      </c>
      <c r="W62" s="5">
        <v>0</v>
      </c>
      <c r="X62" s="5">
        <f>$W$62*'Positionen Mindereinnahmen'!$D$5</f>
        <v>0</v>
      </c>
      <c r="Y62" s="5">
        <f>$W$62*'Positionen Mindereinnahmen'!$E$5</f>
        <v>0</v>
      </c>
      <c r="Z62" s="5">
        <f>$W$62*'Positionen Mindereinnahmen'!$F$5</f>
        <v>0</v>
      </c>
      <c r="AA62" s="5">
        <v>0</v>
      </c>
      <c r="AB62" s="5">
        <f>$AA$62*'Positionen Mindereinnahmen'!$D$6</f>
        <v>0</v>
      </c>
      <c r="AC62" s="5">
        <f>$AA$62*'Positionen Mindereinnahmen'!$E$6</f>
        <v>0</v>
      </c>
      <c r="AD62" s="5">
        <f>$AA$62*'Positionen Mindereinnahmen'!$F$6</f>
        <v>0</v>
      </c>
      <c r="AE62" s="5">
        <v>0</v>
      </c>
      <c r="AF62" s="5">
        <f>$AE$62*'Positionen Mindereinnahmen'!$D$7</f>
        <v>0</v>
      </c>
      <c r="AG62" s="5">
        <f>$AE$62*'Positionen Mindereinnahmen'!$E$7</f>
        <v>0</v>
      </c>
      <c r="AH62" s="5">
        <f>$AE$62*'Positionen Mindereinnahmen'!$F$7</f>
        <v>0</v>
      </c>
      <c r="AI62" s="5">
        <v>0</v>
      </c>
      <c r="AJ62" s="5">
        <f>$AI$62*'Positionen Mindereinnahmen'!$D$8</f>
        <v>0</v>
      </c>
      <c r="AK62" s="5">
        <f>$AI$62*'Positionen Mindereinnahmen'!$E$8</f>
        <v>0</v>
      </c>
      <c r="AL62" s="5">
        <f>$AI$62*'Positionen Mindereinnahmen'!$F$8</f>
        <v>0</v>
      </c>
      <c r="AM62" s="5">
        <v>0</v>
      </c>
      <c r="AN62" s="5">
        <f>$AM$62*'Positionen Mindereinnahmen'!$D$9</f>
        <v>0</v>
      </c>
      <c r="AO62" s="5">
        <f>$AM$62*'Positionen Mindereinnahmen'!$E$9</f>
        <v>0</v>
      </c>
      <c r="AP62" s="5">
        <f>$AM$62*'Positionen Mindereinnahmen'!$F$9</f>
        <v>0</v>
      </c>
      <c r="AQ62" s="5">
        <v>0</v>
      </c>
      <c r="AR62" s="5">
        <f>$AQ$62*'Positionen Mindereinnahmen'!$D$10</f>
        <v>0</v>
      </c>
      <c r="AS62" s="5">
        <f>$AQ$62*'Positionen Mindereinnahmen'!$E$10</f>
        <v>0</v>
      </c>
      <c r="AT62" s="5">
        <f>$AQ$62*'Positionen Mindereinnahmen'!$F$10</f>
        <v>0</v>
      </c>
      <c r="AU62" s="5">
        <v>0</v>
      </c>
      <c r="AV62" s="5">
        <f>$AU$62*'Positionen Mindereinnahmen'!$D$11</f>
        <v>0</v>
      </c>
      <c r="AW62" s="5">
        <f>$AU$62*'Positionen Mindereinnahmen'!$E$11</f>
        <v>0</v>
      </c>
      <c r="AX62" s="5">
        <f>$AU$62*'Positionen Mindereinnahmen'!$F$11</f>
        <v>0</v>
      </c>
      <c r="AY62" s="5">
        <v>0</v>
      </c>
      <c r="AZ62" s="5">
        <f>$AY$62*'Positionen Mindereinnahmen'!$D$12</f>
        <v>0</v>
      </c>
      <c r="BA62" s="5">
        <f>$AY$62*'Positionen Mindereinnahmen'!$E$12</f>
        <v>0</v>
      </c>
      <c r="BB62" s="5">
        <f>$AY$62*'Positionen Mindereinnahmen'!$F$12</f>
        <v>0</v>
      </c>
      <c r="BC62" s="5">
        <v>0</v>
      </c>
      <c r="BD62" s="5">
        <f>$BC$62*'Positionen Mindereinnahmen'!$D$13</f>
        <v>0</v>
      </c>
      <c r="BE62" s="5">
        <f>$BC$62*'Positionen Mindereinnahmen'!$E$13</f>
        <v>0</v>
      </c>
      <c r="BF62" s="5">
        <f>$BC$62*'Positionen Mindereinnahmen'!$F$13</f>
        <v>0</v>
      </c>
      <c r="BG62" s="5">
        <v>0.16500000000000001</v>
      </c>
      <c r="BH62" s="5">
        <f>$BG$62*'Positionen Mindereinnahmen'!$D$14</f>
        <v>7.0125000000000007E-2</v>
      </c>
      <c r="BI62" s="5">
        <f>$BG$62*'Positionen Mindereinnahmen'!$E$14</f>
        <v>7.0125000000000007E-2</v>
      </c>
      <c r="BJ62" s="5">
        <f>$BG$62*'Positionen Mindereinnahmen'!$F$14</f>
        <v>2.4750000000000001E-2</v>
      </c>
      <c r="BK62" s="5">
        <v>0</v>
      </c>
      <c r="BL62" s="5">
        <f>$BK$62*'Positionen Mindereinnahmen'!$D$15</f>
        <v>0</v>
      </c>
      <c r="BM62" s="5">
        <f>$BK$62*'Positionen Mindereinnahmen'!$E$15</f>
        <v>0</v>
      </c>
      <c r="BN62" s="5">
        <f>$BK$62*'Positionen Mindereinnahmen'!$F$15</f>
        <v>0</v>
      </c>
      <c r="BO62" s="5">
        <v>0</v>
      </c>
      <c r="BP62" s="5">
        <f>$BO$62*'Positionen Mindereinnahmen'!$D$16</f>
        <v>0</v>
      </c>
      <c r="BQ62" s="5">
        <f>$BO$62*'Positionen Mindereinnahmen'!$E$16</f>
        <v>0</v>
      </c>
      <c r="BR62" s="5">
        <f>$BO$62*'Positionen Mindereinnahmen'!$F$16</f>
        <v>0</v>
      </c>
      <c r="BS62" s="5">
        <v>0</v>
      </c>
      <c r="BT62" s="5">
        <f>$BS$62*'Positionen Mindereinnahmen'!$D$17</f>
        <v>0</v>
      </c>
      <c r="BU62" s="5">
        <f>$BS$62*'Positionen Mindereinnahmen'!$E$17</f>
        <v>0</v>
      </c>
      <c r="BV62" s="5">
        <f>$BS$62*'Positionen Mindereinnahmen'!$F$17</f>
        <v>0</v>
      </c>
      <c r="BW62" s="5">
        <v>5.0000000000000001E-3</v>
      </c>
      <c r="BX62" s="5">
        <f>$BW$62*'Positionen Mindereinnahmen'!$D$18</f>
        <v>2.1250000000000002E-3</v>
      </c>
      <c r="BY62" s="5">
        <f>$BW$62*'Positionen Mindereinnahmen'!$E$18</f>
        <v>2.1250000000000002E-3</v>
      </c>
      <c r="BZ62" s="5">
        <f>$BW$62*'Positionen Mindereinnahmen'!$F$18</f>
        <v>7.5000000000000002E-4</v>
      </c>
      <c r="CA62" s="5">
        <v>0.29499999999999998</v>
      </c>
      <c r="CB62" s="5">
        <f>$CA$62*'Positionen Mindereinnahmen'!$D$19</f>
        <v>0.12537499999999999</v>
      </c>
      <c r="CC62" s="5">
        <f>$CA$62*'Positionen Mindereinnahmen'!$E$19</f>
        <v>0.12537499999999999</v>
      </c>
      <c r="CD62" s="5">
        <f>$CA$62*'Positionen Mindereinnahmen'!$F$19</f>
        <v>4.4249999999999998E-2</v>
      </c>
      <c r="CE62" s="5">
        <v>0</v>
      </c>
      <c r="CF62" s="5">
        <f>$CE$62*'Positionen Mindereinnahmen'!$D$20</f>
        <v>0</v>
      </c>
      <c r="CG62" s="5">
        <f>$CE$62*'Positionen Mindereinnahmen'!$E$20</f>
        <v>0</v>
      </c>
      <c r="CH62" s="5">
        <f>$CE$62*'Positionen Mindereinnahmen'!$F$20</f>
        <v>0</v>
      </c>
      <c r="CI62" s="5">
        <v>0</v>
      </c>
      <c r="CJ62" s="5">
        <f>$CI$62*'Positionen Mindereinnahmen'!$D$21</f>
        <v>0</v>
      </c>
      <c r="CK62" s="5">
        <f>$CI$62*'Positionen Mindereinnahmen'!$E$21</f>
        <v>0</v>
      </c>
      <c r="CL62" s="5">
        <f>$CI$62*'Positionen Mindereinnahmen'!$F$21</f>
        <v>0</v>
      </c>
      <c r="CM62" s="5">
        <v>0</v>
      </c>
      <c r="CN62" s="5">
        <f>$CM$62*'Positionen Mindereinnahmen'!$D$22</f>
        <v>0</v>
      </c>
      <c r="CO62" s="5">
        <f>$CM$62*'Positionen Mindereinnahmen'!$E$22</f>
        <v>0</v>
      </c>
      <c r="CP62" s="5">
        <f>$CM$62*'Positionen Mindereinnahmen'!$F$22</f>
        <v>0</v>
      </c>
      <c r="CQ62" s="5">
        <v>0</v>
      </c>
      <c r="CR62" s="5">
        <f>$CQ$62*'Positionen Mindereinnahmen'!$D$23</f>
        <v>0</v>
      </c>
      <c r="CS62" s="5">
        <f>$CQ$62*'Positionen Mindereinnahmen'!$E$23</f>
        <v>0</v>
      </c>
      <c r="CT62" s="5">
        <f>$CQ$62*'Positionen Mindereinnahmen'!$F$23</f>
        <v>0</v>
      </c>
      <c r="CU62" s="5">
        <v>0</v>
      </c>
      <c r="CV62" s="5">
        <f>$CU$62*'Positionen Mindereinnahmen'!$D$24</f>
        <v>0</v>
      </c>
      <c r="CW62" s="5">
        <f>$CU$62*'Positionen Mindereinnahmen'!$E$24</f>
        <v>0</v>
      </c>
      <c r="CX62" s="5">
        <f>$CU$62*'Positionen Mindereinnahmen'!$F$24</f>
        <v>0</v>
      </c>
      <c r="CY62" s="5">
        <v>0</v>
      </c>
      <c r="CZ62" s="5">
        <f>$CY$62*'Positionen Mindereinnahmen'!$D$25</f>
        <v>0</v>
      </c>
      <c r="DA62" s="5">
        <f>$CY$62*'Positionen Mindereinnahmen'!$E$25</f>
        <v>0</v>
      </c>
      <c r="DB62" s="5">
        <f>$CY$62*'Positionen Mindereinnahmen'!$F$25</f>
        <v>0</v>
      </c>
      <c r="DC62" s="5">
        <v>0</v>
      </c>
      <c r="DD62" s="5">
        <f>$DC$62*'Positionen Mindereinnahmen'!$D$26</f>
        <v>0</v>
      </c>
      <c r="DE62" s="5">
        <f>$DC$62*'Positionen Mindereinnahmen'!$E$26</f>
        <v>0</v>
      </c>
      <c r="DF62" s="5">
        <f>$DC$62*'Positionen Mindereinnahmen'!$F$26</f>
        <v>0</v>
      </c>
      <c r="DG62" s="5">
        <v>0</v>
      </c>
      <c r="DH62" s="5">
        <f>$DG$62*'Positionen Mindereinnahmen'!$D$27</f>
        <v>0</v>
      </c>
      <c r="DI62" s="5">
        <f>$DG$62*'Positionen Mindereinnahmen'!$E$27</f>
        <v>0</v>
      </c>
      <c r="DJ62" s="5">
        <f>$DG$62*'Positionen Mindereinnahmen'!$F$27</f>
        <v>0</v>
      </c>
      <c r="DK62" s="5">
        <v>0</v>
      </c>
      <c r="DL62" s="5">
        <f>$DK$62*'Positionen Mindereinnahmen'!$D$28</f>
        <v>0</v>
      </c>
      <c r="DM62" s="5">
        <f>$DK$62*'Positionen Mindereinnahmen'!$E$28</f>
        <v>0</v>
      </c>
      <c r="DN62" s="5">
        <f>$DK$62*'Positionen Mindereinnahmen'!$F$28</f>
        <v>0</v>
      </c>
      <c r="DO62" s="5">
        <v>0</v>
      </c>
      <c r="DP62" s="5">
        <f>$DO$62*'Positionen Mindereinnahmen'!$D$29</f>
        <v>0</v>
      </c>
      <c r="DQ62" s="5">
        <f>$DO$62*'Positionen Mindereinnahmen'!$E$29</f>
        <v>0</v>
      </c>
      <c r="DR62" s="5">
        <f>$DO$62*'Positionen Mindereinnahmen'!$F$29</f>
        <v>0</v>
      </c>
      <c r="DS62" s="5">
        <v>0</v>
      </c>
      <c r="DT62" s="5">
        <f>$DS$62*'Positionen Mindereinnahmen'!$D$30</f>
        <v>0</v>
      </c>
      <c r="DU62" s="5">
        <f>$DS$62*'Positionen Mindereinnahmen'!$E$30</f>
        <v>0</v>
      </c>
      <c r="DV62" s="5">
        <f>$DS$62*'Positionen Mindereinnahmen'!$F$30</f>
        <v>0</v>
      </c>
      <c r="DW62" s="5">
        <v>0</v>
      </c>
      <c r="DX62" s="5">
        <f>$DW$62*'Positionen Mindereinnahmen'!$D$31</f>
        <v>0</v>
      </c>
      <c r="DY62" s="5">
        <f>$DW$62*'Positionen Mindereinnahmen'!$E$31</f>
        <v>0</v>
      </c>
      <c r="DZ62" s="5">
        <f>$DW$62*'Positionen Mindereinnahmen'!$F$31</f>
        <v>0</v>
      </c>
      <c r="EA62" s="5">
        <v>0</v>
      </c>
      <c r="EB62" s="5">
        <f>$EA$62*'Positionen Mindereinnahmen'!$D$32</f>
        <v>0</v>
      </c>
      <c r="EC62" s="5">
        <f>$EA$62*'Positionen Mindereinnahmen'!$E$32</f>
        <v>0</v>
      </c>
      <c r="ED62" s="5">
        <f>$EA$62*'Positionen Mindereinnahmen'!$F$32</f>
        <v>0</v>
      </c>
    </row>
    <row r="63" spans="2:134" x14ac:dyDescent="0.4">
      <c r="B63" s="1">
        <v>2023</v>
      </c>
      <c r="C63" s="4">
        <f t="shared" si="1"/>
        <v>0.47175</v>
      </c>
      <c r="D63" s="4">
        <f t="shared" si="2"/>
        <v>0.235875</v>
      </c>
      <c r="E63" s="4">
        <f t="shared" si="3"/>
        <v>0.235875</v>
      </c>
      <c r="F63" s="17">
        <f t="shared" si="4"/>
        <v>0</v>
      </c>
      <c r="G63" s="17">
        <f t="shared" si="5"/>
        <v>0</v>
      </c>
      <c r="H63" s="17">
        <f t="shared" si="5"/>
        <v>0</v>
      </c>
      <c r="I63" s="17">
        <f t="shared" si="6"/>
        <v>0.14025000000000001</v>
      </c>
      <c r="J63" s="17">
        <f t="shared" si="7"/>
        <v>7.0125000000000007E-2</v>
      </c>
      <c r="K63" s="17">
        <f t="shared" si="7"/>
        <v>7.0125000000000007E-2</v>
      </c>
      <c r="L63" s="17">
        <f t="shared" si="8"/>
        <v>0.33150000000000002</v>
      </c>
      <c r="M63" s="17">
        <f t="shared" si="9"/>
        <v>0.16575000000000001</v>
      </c>
      <c r="N63" s="17">
        <f t="shared" si="10"/>
        <v>0.16575000000000001</v>
      </c>
      <c r="O63" s="5">
        <v>0.08</v>
      </c>
      <c r="P63" s="5">
        <f>O63*'Positionen Mindereinnahmen'!D3</f>
        <v>3.4000000000000002E-2</v>
      </c>
      <c r="Q63" s="5">
        <f>O63*'Positionen Mindereinnahmen'!E3</f>
        <v>3.4000000000000002E-2</v>
      </c>
      <c r="R63" s="5">
        <f>O63*'Positionen Mindereinnahmen'!F3</f>
        <v>1.2E-2</v>
      </c>
      <c r="S63" s="5">
        <v>0.16500000000000001</v>
      </c>
      <c r="T63" s="5">
        <f>$S$63*'Positionen Mindereinnahmen'!$D$4</f>
        <v>7.0125000000000007E-2</v>
      </c>
      <c r="U63" s="5">
        <f>$S$63*'Positionen Mindereinnahmen'!$E$4</f>
        <v>7.0125000000000007E-2</v>
      </c>
      <c r="V63" s="5">
        <f>$S$63*'Positionen Mindereinnahmen'!$F$4</f>
        <v>2.4750000000000001E-2</v>
      </c>
      <c r="W63" s="5">
        <v>0</v>
      </c>
      <c r="X63" s="5">
        <f>$W$63*'Positionen Mindereinnahmen'!$D$5</f>
        <v>0</v>
      </c>
      <c r="Y63" s="5">
        <f>$W$63*'Positionen Mindereinnahmen'!$E$5</f>
        <v>0</v>
      </c>
      <c r="Z63" s="5">
        <f>$W$63*'Positionen Mindereinnahmen'!$F$5</f>
        <v>0</v>
      </c>
      <c r="AA63" s="5">
        <v>0</v>
      </c>
      <c r="AB63" s="5">
        <f>$AA$63*'Positionen Mindereinnahmen'!$D$6</f>
        <v>0</v>
      </c>
      <c r="AC63" s="5">
        <f>$AA$63*'Positionen Mindereinnahmen'!$E$6</f>
        <v>0</v>
      </c>
      <c r="AD63" s="5">
        <f>$AA$63*'Positionen Mindereinnahmen'!$F$6</f>
        <v>0</v>
      </c>
      <c r="AE63" s="5">
        <v>0</v>
      </c>
      <c r="AF63" s="5">
        <f>$AE$63*'Positionen Mindereinnahmen'!$D$7</f>
        <v>0</v>
      </c>
      <c r="AG63" s="5">
        <f>$AE$63*'Positionen Mindereinnahmen'!$E$7</f>
        <v>0</v>
      </c>
      <c r="AH63" s="5">
        <f>$AE$63*'Positionen Mindereinnahmen'!$F$7</f>
        <v>0</v>
      </c>
      <c r="AI63" s="5">
        <v>0</v>
      </c>
      <c r="AJ63" s="5">
        <f>$AI$63*'Positionen Mindereinnahmen'!$D$8</f>
        <v>0</v>
      </c>
      <c r="AK63" s="5">
        <f>$AI$63*'Positionen Mindereinnahmen'!$E$8</f>
        <v>0</v>
      </c>
      <c r="AL63" s="5">
        <f>$AI$63*'Positionen Mindereinnahmen'!$F$8</f>
        <v>0</v>
      </c>
      <c r="AM63" s="5">
        <v>0</v>
      </c>
      <c r="AN63" s="5">
        <f>$AM$63*'Positionen Mindereinnahmen'!$D$9</f>
        <v>0</v>
      </c>
      <c r="AO63" s="5">
        <f>$AM$63*'Positionen Mindereinnahmen'!$E$9</f>
        <v>0</v>
      </c>
      <c r="AP63" s="5">
        <f>$AM$63*'Positionen Mindereinnahmen'!$F$9</f>
        <v>0</v>
      </c>
      <c r="AQ63" s="5">
        <v>0</v>
      </c>
      <c r="AR63" s="5">
        <f>$AQ$63*'Positionen Mindereinnahmen'!$D$10</f>
        <v>0</v>
      </c>
      <c r="AS63" s="5">
        <f>$AQ$63*'Positionen Mindereinnahmen'!$E$10</f>
        <v>0</v>
      </c>
      <c r="AT63" s="5">
        <f>$AQ$63*'Positionen Mindereinnahmen'!$F$10</f>
        <v>0</v>
      </c>
      <c r="AU63" s="5">
        <v>0</v>
      </c>
      <c r="AV63" s="5">
        <f>$AU$63*'Positionen Mindereinnahmen'!$D$11</f>
        <v>0</v>
      </c>
      <c r="AW63" s="5">
        <f>$AU$63*'Positionen Mindereinnahmen'!$E$11</f>
        <v>0</v>
      </c>
      <c r="AX63" s="5">
        <f>$AU$63*'Positionen Mindereinnahmen'!$F$11</f>
        <v>0</v>
      </c>
      <c r="AY63" s="5">
        <v>0</v>
      </c>
      <c r="AZ63" s="5">
        <f>$AY$63*'Positionen Mindereinnahmen'!$D$12</f>
        <v>0</v>
      </c>
      <c r="BA63" s="5">
        <f>$AY$63*'Positionen Mindereinnahmen'!$E$12</f>
        <v>0</v>
      </c>
      <c r="BB63" s="5">
        <f>$AY$63*'Positionen Mindereinnahmen'!$F$12</f>
        <v>0</v>
      </c>
      <c r="BC63" s="5">
        <v>0</v>
      </c>
      <c r="BD63" s="5">
        <f>$BC$63*'Positionen Mindereinnahmen'!$D$13</f>
        <v>0</v>
      </c>
      <c r="BE63" s="5">
        <f>$BC$63*'Positionen Mindereinnahmen'!$E$13</f>
        <v>0</v>
      </c>
      <c r="BF63" s="5">
        <f>$BC$63*'Positionen Mindereinnahmen'!$F$13</f>
        <v>0</v>
      </c>
      <c r="BG63" s="5">
        <v>0.18</v>
      </c>
      <c r="BH63" s="5">
        <f>$BG$63*'Positionen Mindereinnahmen'!$D$14</f>
        <v>7.6499999999999999E-2</v>
      </c>
      <c r="BI63" s="5">
        <f>$BG$63*'Positionen Mindereinnahmen'!$E$14</f>
        <v>7.6499999999999999E-2</v>
      </c>
      <c r="BJ63" s="5">
        <f>$BG$63*'Positionen Mindereinnahmen'!$F$14</f>
        <v>2.7E-2</v>
      </c>
      <c r="BK63" s="5">
        <v>0</v>
      </c>
      <c r="BL63" s="5">
        <f>$BK$63*'Positionen Mindereinnahmen'!$D$15</f>
        <v>0</v>
      </c>
      <c r="BM63" s="5">
        <f>$BK$63*'Positionen Mindereinnahmen'!$E$15</f>
        <v>0</v>
      </c>
      <c r="BN63" s="5">
        <f>$BK$63*'Positionen Mindereinnahmen'!$F$15</f>
        <v>0</v>
      </c>
      <c r="BO63" s="5">
        <v>0</v>
      </c>
      <c r="BP63" s="5">
        <f>$BO$63*'Positionen Mindereinnahmen'!$D$16</f>
        <v>0</v>
      </c>
      <c r="BQ63" s="5">
        <f>$BO$63*'Positionen Mindereinnahmen'!$E$16</f>
        <v>0</v>
      </c>
      <c r="BR63" s="5">
        <f>$BO$63*'Positionen Mindereinnahmen'!$F$16</f>
        <v>0</v>
      </c>
      <c r="BS63" s="5">
        <v>0</v>
      </c>
      <c r="BT63" s="5">
        <f>$BS$63*'Positionen Mindereinnahmen'!$D$17</f>
        <v>0</v>
      </c>
      <c r="BU63" s="5">
        <f>$BS$63*'Positionen Mindereinnahmen'!$E$17</f>
        <v>0</v>
      </c>
      <c r="BV63" s="5">
        <f>$BS$63*'Positionen Mindereinnahmen'!$F$17</f>
        <v>0</v>
      </c>
      <c r="BW63" s="5">
        <v>5.0000000000000001E-3</v>
      </c>
      <c r="BX63" s="5">
        <f>$BW$63*'Positionen Mindereinnahmen'!$D$18</f>
        <v>2.1250000000000002E-3</v>
      </c>
      <c r="BY63" s="5">
        <f>$BW$63*'Positionen Mindereinnahmen'!$E$18</f>
        <v>2.1250000000000002E-3</v>
      </c>
      <c r="BZ63" s="5">
        <f>$BW$63*'Positionen Mindereinnahmen'!$F$18</f>
        <v>7.5000000000000002E-4</v>
      </c>
      <c r="CA63" s="5">
        <v>0.125</v>
      </c>
      <c r="CB63" s="5">
        <f>$CA$63*'Positionen Mindereinnahmen'!$D$19</f>
        <v>5.3124999999999999E-2</v>
      </c>
      <c r="CC63" s="5">
        <f>$CA$63*'Positionen Mindereinnahmen'!$E$19</f>
        <v>5.3124999999999999E-2</v>
      </c>
      <c r="CD63" s="5">
        <f>$CA$63*'Positionen Mindereinnahmen'!$F$19</f>
        <v>1.8749999999999999E-2</v>
      </c>
      <c r="CE63" s="5">
        <v>0</v>
      </c>
      <c r="CF63" s="5">
        <f>$CE$63*'Positionen Mindereinnahmen'!$D$20</f>
        <v>0</v>
      </c>
      <c r="CG63" s="5">
        <f>$CE$63*'Positionen Mindereinnahmen'!$E$20</f>
        <v>0</v>
      </c>
      <c r="CH63" s="5">
        <f>$CE$63*'Positionen Mindereinnahmen'!$F$20</f>
        <v>0</v>
      </c>
      <c r="CI63" s="5">
        <v>0</v>
      </c>
      <c r="CJ63" s="5">
        <f>$CI$63*'Positionen Mindereinnahmen'!$D$21</f>
        <v>0</v>
      </c>
      <c r="CK63" s="5">
        <f>$CI$63*'Positionen Mindereinnahmen'!$E$21</f>
        <v>0</v>
      </c>
      <c r="CL63" s="5">
        <f>$CI$63*'Positionen Mindereinnahmen'!$F$21</f>
        <v>0</v>
      </c>
      <c r="CM63" s="5">
        <v>0</v>
      </c>
      <c r="CN63" s="5">
        <f>$CM$63*'Positionen Mindereinnahmen'!$D$22</f>
        <v>0</v>
      </c>
      <c r="CO63" s="5">
        <f>$CM$63*'Positionen Mindereinnahmen'!$E$22</f>
        <v>0</v>
      </c>
      <c r="CP63" s="5">
        <f>$CM$63*'Positionen Mindereinnahmen'!$F$22</f>
        <v>0</v>
      </c>
      <c r="CQ63" s="5">
        <v>0</v>
      </c>
      <c r="CR63" s="5">
        <f>$CQ$63*'Positionen Mindereinnahmen'!$D$23</f>
        <v>0</v>
      </c>
      <c r="CS63" s="5">
        <f>$CQ$63*'Positionen Mindereinnahmen'!$E$23</f>
        <v>0</v>
      </c>
      <c r="CT63" s="5">
        <f>$CQ$63*'Positionen Mindereinnahmen'!$F$23</f>
        <v>0</v>
      </c>
      <c r="CU63" s="5">
        <v>0</v>
      </c>
      <c r="CV63" s="5">
        <f>$CU$63*'Positionen Mindereinnahmen'!$D$24</f>
        <v>0</v>
      </c>
      <c r="CW63" s="5">
        <f>$CU$63*'Positionen Mindereinnahmen'!$E$24</f>
        <v>0</v>
      </c>
      <c r="CX63" s="5">
        <f>$CU$63*'Positionen Mindereinnahmen'!$F$24</f>
        <v>0</v>
      </c>
      <c r="CY63" s="5">
        <v>0</v>
      </c>
      <c r="CZ63" s="5">
        <f>$CY$63*'Positionen Mindereinnahmen'!$D$25</f>
        <v>0</v>
      </c>
      <c r="DA63" s="5">
        <f>$CY$63*'Positionen Mindereinnahmen'!$E$25</f>
        <v>0</v>
      </c>
      <c r="DB63" s="5">
        <f>$CY$63*'Positionen Mindereinnahmen'!$F$25</f>
        <v>0</v>
      </c>
      <c r="DC63" s="5">
        <v>0</v>
      </c>
      <c r="DD63" s="5">
        <f>$DC$63*'Positionen Mindereinnahmen'!$D$26</f>
        <v>0</v>
      </c>
      <c r="DE63" s="5">
        <f>$DC$63*'Positionen Mindereinnahmen'!$E$26</f>
        <v>0</v>
      </c>
      <c r="DF63" s="5">
        <f>$DC$63*'Positionen Mindereinnahmen'!$F$26</f>
        <v>0</v>
      </c>
      <c r="DG63" s="5">
        <v>0</v>
      </c>
      <c r="DH63" s="5">
        <f>$DG$63*'Positionen Mindereinnahmen'!$D$27</f>
        <v>0</v>
      </c>
      <c r="DI63" s="5">
        <f>$DG$63*'Positionen Mindereinnahmen'!$E$27</f>
        <v>0</v>
      </c>
      <c r="DJ63" s="5">
        <f>$DG$63*'Positionen Mindereinnahmen'!$F$27</f>
        <v>0</v>
      </c>
      <c r="DK63" s="5">
        <v>0</v>
      </c>
      <c r="DL63" s="5">
        <f>$DK$63*'Positionen Mindereinnahmen'!$D$28</f>
        <v>0</v>
      </c>
      <c r="DM63" s="5">
        <f>$DK$63*'Positionen Mindereinnahmen'!$E$28</f>
        <v>0</v>
      </c>
      <c r="DN63" s="5">
        <f>$DK$63*'Positionen Mindereinnahmen'!$F$28</f>
        <v>0</v>
      </c>
      <c r="DO63" s="5">
        <v>0</v>
      </c>
      <c r="DP63" s="5">
        <f>$DO$63*'Positionen Mindereinnahmen'!$D$29</f>
        <v>0</v>
      </c>
      <c r="DQ63" s="5">
        <f>$DO$63*'Positionen Mindereinnahmen'!$E$29</f>
        <v>0</v>
      </c>
      <c r="DR63" s="5">
        <f>$DO$63*'Positionen Mindereinnahmen'!$F$29</f>
        <v>0</v>
      </c>
      <c r="DS63" s="5">
        <v>0</v>
      </c>
      <c r="DT63" s="5">
        <f>$DS$63*'Positionen Mindereinnahmen'!$D$30</f>
        <v>0</v>
      </c>
      <c r="DU63" s="5">
        <f>$DS$63*'Positionen Mindereinnahmen'!$E$30</f>
        <v>0</v>
      </c>
      <c r="DV63" s="5">
        <f>$DS$63*'Positionen Mindereinnahmen'!$F$30</f>
        <v>0</v>
      </c>
      <c r="DW63" s="5">
        <v>0</v>
      </c>
      <c r="DX63" s="5">
        <f>$DW$63*'Positionen Mindereinnahmen'!$D$31</f>
        <v>0</v>
      </c>
      <c r="DY63" s="5">
        <f>$DW$63*'Positionen Mindereinnahmen'!$E$31</f>
        <v>0</v>
      </c>
      <c r="DZ63" s="5">
        <f>$DW$63*'Positionen Mindereinnahmen'!$F$31</f>
        <v>0</v>
      </c>
      <c r="EA63" s="5">
        <v>0</v>
      </c>
      <c r="EB63" s="5">
        <f>$EA$63*'Positionen Mindereinnahmen'!$D$32</f>
        <v>0</v>
      </c>
      <c r="EC63" s="5">
        <f>$EA$63*'Positionen Mindereinnahmen'!$E$32</f>
        <v>0</v>
      </c>
      <c r="ED63" s="5">
        <f>$EA$63*'Positionen Mindereinnahmen'!$F$32</f>
        <v>0</v>
      </c>
    </row>
    <row r="64" spans="2:134" x14ac:dyDescent="0.4">
      <c r="B64" s="1">
        <v>2024</v>
      </c>
      <c r="C64" s="4">
        <f t="shared" si="1"/>
        <v>0.53975000000000006</v>
      </c>
      <c r="D64" s="4">
        <f t="shared" si="2"/>
        <v>0.26987500000000003</v>
      </c>
      <c r="E64" s="4">
        <f t="shared" si="3"/>
        <v>0.26987500000000003</v>
      </c>
      <c r="F64" s="17">
        <f t="shared" si="4"/>
        <v>0</v>
      </c>
      <c r="G64" s="17">
        <f t="shared" si="5"/>
        <v>0</v>
      </c>
      <c r="H64" s="17">
        <f t="shared" si="5"/>
        <v>0</v>
      </c>
      <c r="I64" s="17">
        <f t="shared" si="6"/>
        <v>0.1615</v>
      </c>
      <c r="J64" s="17">
        <f t="shared" si="7"/>
        <v>8.0750000000000002E-2</v>
      </c>
      <c r="K64" s="17">
        <f t="shared" si="7"/>
        <v>8.0750000000000002E-2</v>
      </c>
      <c r="L64" s="17">
        <f t="shared" si="8"/>
        <v>0.37825000000000003</v>
      </c>
      <c r="M64" s="17">
        <f t="shared" si="9"/>
        <v>0.18912500000000002</v>
      </c>
      <c r="N64" s="17">
        <f t="shared" si="10"/>
        <v>0.18912500000000002</v>
      </c>
      <c r="O64" s="5">
        <v>7.4999999999999997E-2</v>
      </c>
      <c r="P64" s="5">
        <f>O64*'Positionen Mindereinnahmen'!D3</f>
        <v>3.1875000000000001E-2</v>
      </c>
      <c r="Q64" s="5">
        <f>O64*'Positionen Mindereinnahmen'!E3</f>
        <v>3.1875000000000001E-2</v>
      </c>
      <c r="R64" s="5">
        <f>O64*'Positionen Mindereinnahmen'!F3</f>
        <v>1.125E-2</v>
      </c>
      <c r="S64" s="5">
        <v>0.19</v>
      </c>
      <c r="T64" s="5">
        <f>$S$64*'Positionen Mindereinnahmen'!$D$4</f>
        <v>8.0750000000000002E-2</v>
      </c>
      <c r="U64" s="5">
        <f>$S$64*'Positionen Mindereinnahmen'!$E$4</f>
        <v>8.0750000000000002E-2</v>
      </c>
      <c r="V64" s="5">
        <f>$S$64*'Positionen Mindereinnahmen'!$F$4</f>
        <v>2.8499999999999998E-2</v>
      </c>
      <c r="W64" s="5">
        <v>0</v>
      </c>
      <c r="X64" s="5">
        <f>$W$64*'Positionen Mindereinnahmen'!$D$5</f>
        <v>0</v>
      </c>
      <c r="Y64" s="5">
        <f>$W$64*'Positionen Mindereinnahmen'!$E$5</f>
        <v>0</v>
      </c>
      <c r="Z64" s="5">
        <f>$W$64*'Positionen Mindereinnahmen'!$F$5</f>
        <v>0</v>
      </c>
      <c r="AA64" s="5">
        <v>0</v>
      </c>
      <c r="AB64" s="5">
        <f>$AA$64*'Positionen Mindereinnahmen'!$D$6</f>
        <v>0</v>
      </c>
      <c r="AC64" s="5">
        <f>$AA$64*'Positionen Mindereinnahmen'!$E$6</f>
        <v>0</v>
      </c>
      <c r="AD64" s="5">
        <f>$AA$64*'Positionen Mindereinnahmen'!$F$6</f>
        <v>0</v>
      </c>
      <c r="AE64" s="5">
        <v>0</v>
      </c>
      <c r="AF64" s="5">
        <f>$AE$64*'Positionen Mindereinnahmen'!$D$7</f>
        <v>0</v>
      </c>
      <c r="AG64" s="5">
        <f>$AE$64*'Positionen Mindereinnahmen'!$E$7</f>
        <v>0</v>
      </c>
      <c r="AH64" s="5">
        <f>$AE$64*'Positionen Mindereinnahmen'!$F$7</f>
        <v>0</v>
      </c>
      <c r="AI64" s="5">
        <v>0</v>
      </c>
      <c r="AJ64" s="5">
        <f>$AI$64*'Positionen Mindereinnahmen'!$D$8</f>
        <v>0</v>
      </c>
      <c r="AK64" s="5">
        <f>$AI$64*'Positionen Mindereinnahmen'!$E$8</f>
        <v>0</v>
      </c>
      <c r="AL64" s="5">
        <f>$AI$64*'Positionen Mindereinnahmen'!$F$8</f>
        <v>0</v>
      </c>
      <c r="AM64" s="5">
        <v>0</v>
      </c>
      <c r="AN64" s="5">
        <f>$AM$64*'Positionen Mindereinnahmen'!$D$9</f>
        <v>0</v>
      </c>
      <c r="AO64" s="5">
        <f>$AM$64*'Positionen Mindereinnahmen'!$E$9</f>
        <v>0</v>
      </c>
      <c r="AP64" s="5">
        <f>$AM$64*'Positionen Mindereinnahmen'!$F$9</f>
        <v>0</v>
      </c>
      <c r="AQ64" s="5">
        <v>0</v>
      </c>
      <c r="AR64" s="5">
        <f>$AQ$64*'Positionen Mindereinnahmen'!$D$10</f>
        <v>0</v>
      </c>
      <c r="AS64" s="5">
        <f>$AQ$64*'Positionen Mindereinnahmen'!$E$10</f>
        <v>0</v>
      </c>
      <c r="AT64" s="5">
        <f>$AQ$64*'Positionen Mindereinnahmen'!$F$10</f>
        <v>0</v>
      </c>
      <c r="AU64" s="5">
        <v>0</v>
      </c>
      <c r="AV64" s="5">
        <f>$AU$64*'Positionen Mindereinnahmen'!$D$11</f>
        <v>0</v>
      </c>
      <c r="AW64" s="5">
        <f>$AU$64*'Positionen Mindereinnahmen'!$E$11</f>
        <v>0</v>
      </c>
      <c r="AX64" s="5">
        <f>$AU$64*'Positionen Mindereinnahmen'!$F$11</f>
        <v>0</v>
      </c>
      <c r="AY64" s="5">
        <v>0</v>
      </c>
      <c r="AZ64" s="5">
        <f>$AY$64*'Positionen Mindereinnahmen'!$D$12</f>
        <v>0</v>
      </c>
      <c r="BA64" s="5">
        <f>$AY$64*'Positionen Mindereinnahmen'!$E$12</f>
        <v>0</v>
      </c>
      <c r="BB64" s="5">
        <f>$AY$64*'Positionen Mindereinnahmen'!$F$12</f>
        <v>0</v>
      </c>
      <c r="BC64" s="5">
        <v>0</v>
      </c>
      <c r="BD64" s="5">
        <f>$BC$64*'Positionen Mindereinnahmen'!$D$13</f>
        <v>0</v>
      </c>
      <c r="BE64" s="5">
        <f>$BC$64*'Positionen Mindereinnahmen'!$E$13</f>
        <v>0</v>
      </c>
      <c r="BF64" s="5">
        <f>$BC$64*'Positionen Mindereinnahmen'!$F$13</f>
        <v>0</v>
      </c>
      <c r="BG64" s="5">
        <v>0.17</v>
      </c>
      <c r="BH64" s="5">
        <f>$BG$64*'Positionen Mindereinnahmen'!$D$14</f>
        <v>7.2250000000000009E-2</v>
      </c>
      <c r="BI64" s="5">
        <f>$BG$64*'Positionen Mindereinnahmen'!$E$14</f>
        <v>7.2250000000000009E-2</v>
      </c>
      <c r="BJ64" s="5">
        <f>$BG$64*'Positionen Mindereinnahmen'!$F$14</f>
        <v>2.5500000000000002E-2</v>
      </c>
      <c r="BK64" s="5">
        <v>0</v>
      </c>
      <c r="BL64" s="5">
        <f>$BK$64*'Positionen Mindereinnahmen'!$D$15</f>
        <v>0</v>
      </c>
      <c r="BM64" s="5">
        <f>$BK$64*'Positionen Mindereinnahmen'!$E$15</f>
        <v>0</v>
      </c>
      <c r="BN64" s="5">
        <f>$BK$64*'Positionen Mindereinnahmen'!$F$15</f>
        <v>0</v>
      </c>
      <c r="BO64" s="5">
        <v>0</v>
      </c>
      <c r="BP64" s="5">
        <f>$BO$64*'Positionen Mindereinnahmen'!$D$16</f>
        <v>0</v>
      </c>
      <c r="BQ64" s="5">
        <f>$BO$64*'Positionen Mindereinnahmen'!$E$16</f>
        <v>0</v>
      </c>
      <c r="BR64" s="5">
        <f>$BO$64*'Positionen Mindereinnahmen'!$F$16</f>
        <v>0</v>
      </c>
      <c r="BS64" s="5">
        <v>0</v>
      </c>
      <c r="BT64" s="5">
        <f>$BS$64*'Positionen Mindereinnahmen'!$D$17</f>
        <v>0</v>
      </c>
      <c r="BU64" s="5">
        <f>$BS$64*'Positionen Mindereinnahmen'!$E$17</f>
        <v>0</v>
      </c>
      <c r="BV64" s="5">
        <f>$BS$64*'Positionen Mindereinnahmen'!$F$17</f>
        <v>0</v>
      </c>
      <c r="BW64" s="5">
        <v>5.0000000000000001E-3</v>
      </c>
      <c r="BX64" s="5">
        <f>$BW$64*'Positionen Mindereinnahmen'!$D$18</f>
        <v>2.1250000000000002E-3</v>
      </c>
      <c r="BY64" s="5">
        <f>$BW$64*'Positionen Mindereinnahmen'!$E$18</f>
        <v>2.1250000000000002E-3</v>
      </c>
      <c r="BZ64" s="5">
        <f>$BW$64*'Positionen Mindereinnahmen'!$F$18</f>
        <v>7.5000000000000002E-4</v>
      </c>
      <c r="CA64" s="5">
        <v>0.19500000000000001</v>
      </c>
      <c r="CB64" s="5">
        <f>$CA$64*'Positionen Mindereinnahmen'!$D$19</f>
        <v>8.2875000000000004E-2</v>
      </c>
      <c r="CC64" s="5">
        <f>$CA$64*'Positionen Mindereinnahmen'!$E$19</f>
        <v>8.2875000000000004E-2</v>
      </c>
      <c r="CD64" s="5">
        <f>$CA$64*'Positionen Mindereinnahmen'!$F$19</f>
        <v>2.9249999999999998E-2</v>
      </c>
      <c r="CE64" s="5">
        <v>0</v>
      </c>
      <c r="CF64" s="5">
        <f>$CE$64*'Positionen Mindereinnahmen'!$D$20</f>
        <v>0</v>
      </c>
      <c r="CG64" s="5">
        <f>$CE$64*'Positionen Mindereinnahmen'!$E$20</f>
        <v>0</v>
      </c>
      <c r="CH64" s="5">
        <f>$CE$64*'Positionen Mindereinnahmen'!$F$20</f>
        <v>0</v>
      </c>
      <c r="CI64" s="5">
        <v>0</v>
      </c>
      <c r="CJ64" s="5">
        <f>$CI$64*'Positionen Mindereinnahmen'!$D$21</f>
        <v>0</v>
      </c>
      <c r="CK64" s="5">
        <f>$CI$64*'Positionen Mindereinnahmen'!$E$21</f>
        <v>0</v>
      </c>
      <c r="CL64" s="5">
        <f>$CI$64*'Positionen Mindereinnahmen'!$F$21</f>
        <v>0</v>
      </c>
      <c r="CM64" s="5">
        <v>0</v>
      </c>
      <c r="CN64" s="5">
        <f>$CM$64*'Positionen Mindereinnahmen'!$D$22</f>
        <v>0</v>
      </c>
      <c r="CO64" s="5">
        <f>$CM$64*'Positionen Mindereinnahmen'!$E$22</f>
        <v>0</v>
      </c>
      <c r="CP64" s="5">
        <f>$CM$64*'Positionen Mindereinnahmen'!$F$22</f>
        <v>0</v>
      </c>
      <c r="CQ64" s="5">
        <v>0</v>
      </c>
      <c r="CR64" s="5">
        <f>$CQ$64*'Positionen Mindereinnahmen'!$D$23</f>
        <v>0</v>
      </c>
      <c r="CS64" s="5">
        <f>$CQ$64*'Positionen Mindereinnahmen'!$E$23</f>
        <v>0</v>
      </c>
      <c r="CT64" s="5">
        <f>$CQ$64*'Positionen Mindereinnahmen'!$F$23</f>
        <v>0</v>
      </c>
      <c r="CU64" s="5">
        <v>0</v>
      </c>
      <c r="CV64" s="5">
        <f>$CU$64*'Positionen Mindereinnahmen'!$D$24</f>
        <v>0</v>
      </c>
      <c r="CW64" s="5">
        <f>$CU$64*'Positionen Mindereinnahmen'!$E$24</f>
        <v>0</v>
      </c>
      <c r="CX64" s="5">
        <f>$CU$64*'Positionen Mindereinnahmen'!$F$24</f>
        <v>0</v>
      </c>
      <c r="CY64" s="5">
        <v>0</v>
      </c>
      <c r="CZ64" s="5">
        <f>$CY$64*'Positionen Mindereinnahmen'!$D$25</f>
        <v>0</v>
      </c>
      <c r="DA64" s="5">
        <f>$CY$64*'Positionen Mindereinnahmen'!$E$25</f>
        <v>0</v>
      </c>
      <c r="DB64" s="5">
        <f>$CY$64*'Positionen Mindereinnahmen'!$F$25</f>
        <v>0</v>
      </c>
      <c r="DC64" s="5">
        <v>0</v>
      </c>
      <c r="DD64" s="5">
        <f>$DC$64*'Positionen Mindereinnahmen'!$D$26</f>
        <v>0</v>
      </c>
      <c r="DE64" s="5">
        <f>$DC$64*'Positionen Mindereinnahmen'!$E$26</f>
        <v>0</v>
      </c>
      <c r="DF64" s="5">
        <f>$DC$64*'Positionen Mindereinnahmen'!$F$26</f>
        <v>0</v>
      </c>
      <c r="DG64" s="5">
        <v>0</v>
      </c>
      <c r="DH64" s="5">
        <f>$DG$64*'Positionen Mindereinnahmen'!$D$27</f>
        <v>0</v>
      </c>
      <c r="DI64" s="5">
        <f>$DG$64*'Positionen Mindereinnahmen'!$E$27</f>
        <v>0</v>
      </c>
      <c r="DJ64" s="5">
        <f>$DG$64*'Positionen Mindereinnahmen'!$F$27</f>
        <v>0</v>
      </c>
      <c r="DK64" s="5">
        <v>0</v>
      </c>
      <c r="DL64" s="5">
        <f>$DK$64*'Positionen Mindereinnahmen'!$D$28</f>
        <v>0</v>
      </c>
      <c r="DM64" s="5">
        <f>$DK$64*'Positionen Mindereinnahmen'!$E$28</f>
        <v>0</v>
      </c>
      <c r="DN64" s="5">
        <f>$DK$64*'Positionen Mindereinnahmen'!$F$28</f>
        <v>0</v>
      </c>
      <c r="DO64" s="5">
        <v>0</v>
      </c>
      <c r="DP64" s="5">
        <f>$DO$64*'Positionen Mindereinnahmen'!$D$29</f>
        <v>0</v>
      </c>
      <c r="DQ64" s="5">
        <f>$DO$64*'Positionen Mindereinnahmen'!$E$29</f>
        <v>0</v>
      </c>
      <c r="DR64" s="5">
        <f>$DO$64*'Positionen Mindereinnahmen'!$F$29</f>
        <v>0</v>
      </c>
      <c r="DS64" s="5">
        <v>0</v>
      </c>
      <c r="DT64" s="5">
        <f>$DS$64*'Positionen Mindereinnahmen'!$D$30</f>
        <v>0</v>
      </c>
      <c r="DU64" s="5">
        <f>$DS$64*'Positionen Mindereinnahmen'!$E$30</f>
        <v>0</v>
      </c>
      <c r="DV64" s="5">
        <f>$DS$64*'Positionen Mindereinnahmen'!$F$30</f>
        <v>0</v>
      </c>
      <c r="DW64" s="5">
        <v>0</v>
      </c>
      <c r="DX64" s="5">
        <f>$DW$64*'Positionen Mindereinnahmen'!$D$31</f>
        <v>0</v>
      </c>
      <c r="DY64" s="5">
        <f>$DW$64*'Positionen Mindereinnahmen'!$E$31</f>
        <v>0</v>
      </c>
      <c r="DZ64" s="5">
        <f>$DW$64*'Positionen Mindereinnahmen'!$F$31</f>
        <v>0</v>
      </c>
      <c r="EA64" s="5">
        <v>0</v>
      </c>
      <c r="EB64" s="5">
        <f>$EA$64*'Positionen Mindereinnahmen'!$D$32</f>
        <v>0</v>
      </c>
      <c r="EC64" s="5">
        <f>$EA$64*'Positionen Mindereinnahmen'!$E$32</f>
        <v>0</v>
      </c>
      <c r="ED64" s="5">
        <f>$EA$64*'Positionen Mindereinnahmen'!$F$32</f>
        <v>0</v>
      </c>
    </row>
    <row r="65" spans="2:134" x14ac:dyDescent="0.4">
      <c r="B65" s="1">
        <v>2025</v>
      </c>
      <c r="C65" s="4">
        <f t="shared" si="1"/>
        <v>0.59924999999999995</v>
      </c>
      <c r="D65" s="4">
        <f t="shared" si="2"/>
        <v>0.29962499999999997</v>
      </c>
      <c r="E65" s="4">
        <f t="shared" si="3"/>
        <v>0.29962499999999997</v>
      </c>
      <c r="F65" s="17">
        <f t="shared" si="4"/>
        <v>0</v>
      </c>
      <c r="G65" s="17">
        <f t="shared" si="5"/>
        <v>0</v>
      </c>
      <c r="H65" s="17">
        <f t="shared" si="5"/>
        <v>0</v>
      </c>
      <c r="I65" s="17">
        <f t="shared" si="6"/>
        <v>0.17424999999999999</v>
      </c>
      <c r="J65" s="17">
        <f t="shared" si="7"/>
        <v>8.7124999999999994E-2</v>
      </c>
      <c r="K65" s="17">
        <f t="shared" si="7"/>
        <v>8.7124999999999994E-2</v>
      </c>
      <c r="L65" s="17">
        <f t="shared" si="8"/>
        <v>0.42499999999999999</v>
      </c>
      <c r="M65" s="17">
        <f t="shared" si="9"/>
        <v>0.21249999999999999</v>
      </c>
      <c r="N65" s="17">
        <f t="shared" si="10"/>
        <v>0.21249999999999999</v>
      </c>
      <c r="O65" s="5">
        <v>7.4999999999999997E-2</v>
      </c>
      <c r="P65" s="5">
        <f>O65*'Positionen Mindereinnahmen'!D3</f>
        <v>3.1875000000000001E-2</v>
      </c>
      <c r="Q65" s="5">
        <f>O65*'Positionen Mindereinnahmen'!E3</f>
        <v>3.1875000000000001E-2</v>
      </c>
      <c r="R65" s="5">
        <f>O65*'Positionen Mindereinnahmen'!F3</f>
        <v>1.125E-2</v>
      </c>
      <c r="S65" s="5">
        <v>0.20499999999999999</v>
      </c>
      <c r="T65" s="5">
        <f>$S$65*'Positionen Mindereinnahmen'!$D$4</f>
        <v>8.7124999999999994E-2</v>
      </c>
      <c r="U65" s="5">
        <f>$S$65*'Positionen Mindereinnahmen'!$E$4</f>
        <v>8.7124999999999994E-2</v>
      </c>
      <c r="V65" s="5">
        <f>$S$65*'Positionen Mindereinnahmen'!$F$4</f>
        <v>3.0749999999999996E-2</v>
      </c>
      <c r="W65" s="5">
        <v>0</v>
      </c>
      <c r="X65" s="5">
        <f>$W$65*'Positionen Mindereinnahmen'!$D$5</f>
        <v>0</v>
      </c>
      <c r="Y65" s="5">
        <f>$W$65*'Positionen Mindereinnahmen'!$E$5</f>
        <v>0</v>
      </c>
      <c r="Z65" s="5">
        <f>$W$65*'Positionen Mindereinnahmen'!$F$5</f>
        <v>0</v>
      </c>
      <c r="AA65" s="5">
        <v>0</v>
      </c>
      <c r="AB65" s="5">
        <f>$AA$65*'Positionen Mindereinnahmen'!$D$6</f>
        <v>0</v>
      </c>
      <c r="AC65" s="5">
        <f>$AA$65*'Positionen Mindereinnahmen'!$E$6</f>
        <v>0</v>
      </c>
      <c r="AD65" s="5">
        <f>$AA$65*'Positionen Mindereinnahmen'!$F$6</f>
        <v>0</v>
      </c>
      <c r="AE65" s="5">
        <v>0</v>
      </c>
      <c r="AF65" s="5">
        <f>$AE$65*'Positionen Mindereinnahmen'!$D$7</f>
        <v>0</v>
      </c>
      <c r="AG65" s="5">
        <f>$AE$65*'Positionen Mindereinnahmen'!$E$7</f>
        <v>0</v>
      </c>
      <c r="AH65" s="5">
        <f>$AE$65*'Positionen Mindereinnahmen'!$F$7</f>
        <v>0</v>
      </c>
      <c r="AI65" s="5">
        <v>0</v>
      </c>
      <c r="AJ65" s="5">
        <f>$AI$65*'Positionen Mindereinnahmen'!$D$8</f>
        <v>0</v>
      </c>
      <c r="AK65" s="5">
        <f>$AI$65*'Positionen Mindereinnahmen'!$E$8</f>
        <v>0</v>
      </c>
      <c r="AL65" s="5">
        <f>$AI$65*'Positionen Mindereinnahmen'!$F$8</f>
        <v>0</v>
      </c>
      <c r="AM65" s="5">
        <v>0</v>
      </c>
      <c r="AN65" s="5">
        <f>$AM$65*'Positionen Mindereinnahmen'!$D$9</f>
        <v>0</v>
      </c>
      <c r="AO65" s="5">
        <f>$AM$65*'Positionen Mindereinnahmen'!$E$9</f>
        <v>0</v>
      </c>
      <c r="AP65" s="5">
        <f>$AM$65*'Positionen Mindereinnahmen'!$F$9</f>
        <v>0</v>
      </c>
      <c r="AQ65" s="5">
        <v>0</v>
      </c>
      <c r="AR65" s="5">
        <f>$AQ$65*'Positionen Mindereinnahmen'!$D$10</f>
        <v>0</v>
      </c>
      <c r="AS65" s="5">
        <f>$AQ$65*'Positionen Mindereinnahmen'!$E$10</f>
        <v>0</v>
      </c>
      <c r="AT65" s="5">
        <f>$AQ$65*'Positionen Mindereinnahmen'!$F$10</f>
        <v>0</v>
      </c>
      <c r="AU65" s="5">
        <v>0</v>
      </c>
      <c r="AV65" s="5">
        <f>$AU$65*'Positionen Mindereinnahmen'!$D$11</f>
        <v>0</v>
      </c>
      <c r="AW65" s="5">
        <f>$AU$65*'Positionen Mindereinnahmen'!$E$11</f>
        <v>0</v>
      </c>
      <c r="AX65" s="5">
        <f>$AU$65*'Positionen Mindereinnahmen'!$F$11</f>
        <v>0</v>
      </c>
      <c r="AY65" s="5">
        <v>0</v>
      </c>
      <c r="AZ65" s="5">
        <f>$AY$65*'Positionen Mindereinnahmen'!$D$12</f>
        <v>0</v>
      </c>
      <c r="BA65" s="5">
        <f>$AY$65*'Positionen Mindereinnahmen'!$E$12</f>
        <v>0</v>
      </c>
      <c r="BB65" s="5">
        <f>$AY$65*'Positionen Mindereinnahmen'!$F$12</f>
        <v>0</v>
      </c>
      <c r="BC65" s="5">
        <v>0</v>
      </c>
      <c r="BD65" s="5">
        <f>$BC$65*'Positionen Mindereinnahmen'!$D$13</f>
        <v>0</v>
      </c>
      <c r="BE65" s="5">
        <f>$BC$65*'Positionen Mindereinnahmen'!$E$13</f>
        <v>0</v>
      </c>
      <c r="BF65" s="5">
        <f>$BC$65*'Positionen Mindereinnahmen'!$F$13</f>
        <v>0</v>
      </c>
      <c r="BG65" s="5">
        <v>0.17499999999999999</v>
      </c>
      <c r="BH65" s="5">
        <f>$BG$65*'Positionen Mindereinnahmen'!$D$14</f>
        <v>7.4374999999999997E-2</v>
      </c>
      <c r="BI65" s="5">
        <f>$BG$65*'Positionen Mindereinnahmen'!$E$14</f>
        <v>7.4374999999999997E-2</v>
      </c>
      <c r="BJ65" s="5">
        <f>$BG$65*'Positionen Mindereinnahmen'!$F$14</f>
        <v>2.6249999999999999E-2</v>
      </c>
      <c r="BK65" s="5">
        <v>0</v>
      </c>
      <c r="BL65" s="5">
        <f>$BK$65*'Positionen Mindereinnahmen'!$D$15</f>
        <v>0</v>
      </c>
      <c r="BM65" s="5">
        <f>$BK$65*'Positionen Mindereinnahmen'!$E$15</f>
        <v>0</v>
      </c>
      <c r="BN65" s="5">
        <f>$BK$65*'Positionen Mindereinnahmen'!$F$15</f>
        <v>0</v>
      </c>
      <c r="BO65" s="5">
        <v>0</v>
      </c>
      <c r="BP65" s="5">
        <f>$BO$65*'Positionen Mindereinnahmen'!$D$16</f>
        <v>0</v>
      </c>
      <c r="BQ65" s="5">
        <f>$BO$65*'Positionen Mindereinnahmen'!$E$16</f>
        <v>0</v>
      </c>
      <c r="BR65" s="5">
        <f>$BO$65*'Positionen Mindereinnahmen'!$F$16</f>
        <v>0</v>
      </c>
      <c r="BS65" s="5">
        <v>0</v>
      </c>
      <c r="BT65" s="5">
        <f>$BS$65*'Positionen Mindereinnahmen'!$D$17</f>
        <v>0</v>
      </c>
      <c r="BU65" s="5">
        <f>$BS$65*'Positionen Mindereinnahmen'!$E$17</f>
        <v>0</v>
      </c>
      <c r="BV65" s="5">
        <f>$BS$65*'Positionen Mindereinnahmen'!$F$17</f>
        <v>0</v>
      </c>
      <c r="BW65" s="5">
        <v>5.0000000000000001E-3</v>
      </c>
      <c r="BX65" s="5">
        <f>$BW$65*'Positionen Mindereinnahmen'!$D$18</f>
        <v>2.1250000000000002E-3</v>
      </c>
      <c r="BY65" s="5">
        <f>$BW$65*'Positionen Mindereinnahmen'!$E$18</f>
        <v>2.1250000000000002E-3</v>
      </c>
      <c r="BZ65" s="5">
        <f>$BW$65*'Positionen Mindereinnahmen'!$F$18</f>
        <v>7.5000000000000002E-4</v>
      </c>
      <c r="CA65" s="5">
        <v>0.245</v>
      </c>
      <c r="CB65" s="5">
        <f>$CA$65*'Positionen Mindereinnahmen'!$D$19</f>
        <v>0.104125</v>
      </c>
      <c r="CC65" s="5">
        <f>$CA$65*'Positionen Mindereinnahmen'!$E$19</f>
        <v>0.104125</v>
      </c>
      <c r="CD65" s="5">
        <f>$CA$65*'Positionen Mindereinnahmen'!$F$19</f>
        <v>3.6749999999999998E-2</v>
      </c>
      <c r="CE65" s="5">
        <v>0</v>
      </c>
      <c r="CF65" s="5">
        <f>$CE$65*'Positionen Mindereinnahmen'!$D$20</f>
        <v>0</v>
      </c>
      <c r="CG65" s="5">
        <f>$CE$65*'Positionen Mindereinnahmen'!$E$20</f>
        <v>0</v>
      </c>
      <c r="CH65" s="5">
        <f>$CE$65*'Positionen Mindereinnahmen'!$F$20</f>
        <v>0</v>
      </c>
      <c r="CI65" s="5">
        <v>0</v>
      </c>
      <c r="CJ65" s="5">
        <f>$CI$65*'Positionen Mindereinnahmen'!$D$21</f>
        <v>0</v>
      </c>
      <c r="CK65" s="5">
        <f>$CI$65*'Positionen Mindereinnahmen'!$E$21</f>
        <v>0</v>
      </c>
      <c r="CL65" s="5">
        <f>$CI$65*'Positionen Mindereinnahmen'!$F$21</f>
        <v>0</v>
      </c>
      <c r="CM65" s="5">
        <v>0</v>
      </c>
      <c r="CN65" s="5">
        <f>$CM$65*'Positionen Mindereinnahmen'!$D$22</f>
        <v>0</v>
      </c>
      <c r="CO65" s="5">
        <f>$CM$65*'Positionen Mindereinnahmen'!$E$22</f>
        <v>0</v>
      </c>
      <c r="CP65" s="5">
        <f>$CM$65*'Positionen Mindereinnahmen'!$F$22</f>
        <v>0</v>
      </c>
      <c r="CQ65" s="5">
        <v>0</v>
      </c>
      <c r="CR65" s="5">
        <f>$CQ$65*'Positionen Mindereinnahmen'!$D$23</f>
        <v>0</v>
      </c>
      <c r="CS65" s="5">
        <f>$CQ$65*'Positionen Mindereinnahmen'!$E$23</f>
        <v>0</v>
      </c>
      <c r="CT65" s="5">
        <f>$CQ$65*'Positionen Mindereinnahmen'!$F$23</f>
        <v>0</v>
      </c>
      <c r="CU65" s="5">
        <v>0</v>
      </c>
      <c r="CV65" s="5">
        <f>$CU$65*'Positionen Mindereinnahmen'!$D$24</f>
        <v>0</v>
      </c>
      <c r="CW65" s="5">
        <f>$CU$65*'Positionen Mindereinnahmen'!$E$24</f>
        <v>0</v>
      </c>
      <c r="CX65" s="5">
        <f>$CU$65*'Positionen Mindereinnahmen'!$F$24</f>
        <v>0</v>
      </c>
      <c r="CY65" s="5">
        <v>0</v>
      </c>
      <c r="CZ65" s="5">
        <f>$CY$65*'Positionen Mindereinnahmen'!$D$25</f>
        <v>0</v>
      </c>
      <c r="DA65" s="5">
        <f>$CY$65*'Positionen Mindereinnahmen'!$E$25</f>
        <v>0</v>
      </c>
      <c r="DB65" s="5">
        <f>$CY$65*'Positionen Mindereinnahmen'!$F$25</f>
        <v>0</v>
      </c>
      <c r="DC65" s="5">
        <v>0</v>
      </c>
      <c r="DD65" s="5">
        <f>$DC$65*'Positionen Mindereinnahmen'!$D$26</f>
        <v>0</v>
      </c>
      <c r="DE65" s="5">
        <f>$DC$65*'Positionen Mindereinnahmen'!$E$26</f>
        <v>0</v>
      </c>
      <c r="DF65" s="5">
        <f>$DC$65*'Positionen Mindereinnahmen'!$F$26</f>
        <v>0</v>
      </c>
      <c r="DG65" s="5">
        <v>0</v>
      </c>
      <c r="DH65" s="5">
        <f>$DG$65*'Positionen Mindereinnahmen'!$D$27</f>
        <v>0</v>
      </c>
      <c r="DI65" s="5">
        <f>$DG$65*'Positionen Mindereinnahmen'!$E$27</f>
        <v>0</v>
      </c>
      <c r="DJ65" s="5">
        <f>$DG$65*'Positionen Mindereinnahmen'!$F$27</f>
        <v>0</v>
      </c>
      <c r="DK65" s="5">
        <v>0</v>
      </c>
      <c r="DL65" s="5">
        <f>$DK$65*'Positionen Mindereinnahmen'!$D$28</f>
        <v>0</v>
      </c>
      <c r="DM65" s="5">
        <f>$DK$65*'Positionen Mindereinnahmen'!$E$28</f>
        <v>0</v>
      </c>
      <c r="DN65" s="5">
        <f>$DK$65*'Positionen Mindereinnahmen'!$F$28</f>
        <v>0</v>
      </c>
      <c r="DO65" s="5">
        <v>0</v>
      </c>
      <c r="DP65" s="5">
        <f>$DO$65*'Positionen Mindereinnahmen'!$D$29</f>
        <v>0</v>
      </c>
      <c r="DQ65" s="5">
        <f>$DO$65*'Positionen Mindereinnahmen'!$E$29</f>
        <v>0</v>
      </c>
      <c r="DR65" s="5">
        <f>$DO$65*'Positionen Mindereinnahmen'!$F$29</f>
        <v>0</v>
      </c>
      <c r="DS65" s="5">
        <v>0</v>
      </c>
      <c r="DT65" s="5">
        <f>$DS$65*'Positionen Mindereinnahmen'!$D$30</f>
        <v>0</v>
      </c>
      <c r="DU65" s="5">
        <f>$DS$65*'Positionen Mindereinnahmen'!$E$30</f>
        <v>0</v>
      </c>
      <c r="DV65" s="5">
        <f>$DS$65*'Positionen Mindereinnahmen'!$F$30</f>
        <v>0</v>
      </c>
      <c r="DW65" s="5">
        <v>0</v>
      </c>
      <c r="DX65" s="5">
        <f>$DW$65*'Positionen Mindereinnahmen'!$D$31</f>
        <v>0</v>
      </c>
      <c r="DY65" s="5">
        <f>$DW$65*'Positionen Mindereinnahmen'!$E$31</f>
        <v>0</v>
      </c>
      <c r="DZ65" s="5">
        <f>$DW$65*'Positionen Mindereinnahmen'!$F$31</f>
        <v>0</v>
      </c>
      <c r="EA65" s="5">
        <v>0</v>
      </c>
      <c r="EB65" s="5">
        <f>$EA$65*'Positionen Mindereinnahmen'!$D$32</f>
        <v>0</v>
      </c>
      <c r="EC65" s="5">
        <f>$EA$65*'Positionen Mindereinnahmen'!$E$32</f>
        <v>0</v>
      </c>
      <c r="ED65" s="5">
        <f>$EA$65*'Positionen Mindereinnahmen'!$F$32</f>
        <v>0</v>
      </c>
    </row>
    <row r="66" spans="2:134" x14ac:dyDescent="0.4">
      <c r="B66" s="1">
        <v>2026</v>
      </c>
      <c r="C66" s="4">
        <f t="shared" si="1"/>
        <v>0.629</v>
      </c>
      <c r="D66" s="4">
        <f t="shared" si="2"/>
        <v>0.3145</v>
      </c>
      <c r="E66" s="4">
        <f t="shared" si="3"/>
        <v>0.3145</v>
      </c>
      <c r="F66" s="17">
        <f t="shared" si="4"/>
        <v>0</v>
      </c>
      <c r="G66" s="17">
        <f t="shared" si="5"/>
        <v>0</v>
      </c>
      <c r="H66" s="17">
        <f t="shared" si="5"/>
        <v>0</v>
      </c>
      <c r="I66" s="17">
        <f t="shared" si="6"/>
        <v>0.17849999999999999</v>
      </c>
      <c r="J66" s="17">
        <f t="shared" si="7"/>
        <v>8.9249999999999996E-2</v>
      </c>
      <c r="K66" s="17">
        <f t="shared" si="7"/>
        <v>8.9249999999999996E-2</v>
      </c>
      <c r="L66" s="17">
        <f t="shared" si="8"/>
        <v>0.45050000000000001</v>
      </c>
      <c r="M66" s="17">
        <f t="shared" si="9"/>
        <v>0.22525000000000001</v>
      </c>
      <c r="N66" s="17">
        <f t="shared" si="10"/>
        <v>0.22525000000000001</v>
      </c>
      <c r="O66" s="5">
        <v>7.4999999999999997E-2</v>
      </c>
      <c r="P66" s="5">
        <f>O66*'Positionen Mindereinnahmen'!D3</f>
        <v>3.1875000000000001E-2</v>
      </c>
      <c r="Q66" s="5">
        <f>O66*'Positionen Mindereinnahmen'!E3</f>
        <v>3.1875000000000001E-2</v>
      </c>
      <c r="R66" s="5">
        <f>O66*'Positionen Mindereinnahmen'!F3</f>
        <v>1.125E-2</v>
      </c>
      <c r="S66" s="5">
        <v>0.21</v>
      </c>
      <c r="T66" s="5">
        <f>$S$66*'Positionen Mindereinnahmen'!$D$4</f>
        <v>8.9249999999999996E-2</v>
      </c>
      <c r="U66" s="5">
        <f>$S$66*'Positionen Mindereinnahmen'!$E$4</f>
        <v>8.9249999999999996E-2</v>
      </c>
      <c r="V66" s="5">
        <f>$S$66*'Positionen Mindereinnahmen'!$F$4</f>
        <v>3.15E-2</v>
      </c>
      <c r="W66" s="5">
        <v>0</v>
      </c>
      <c r="X66" s="5">
        <f>$W$66*'Positionen Mindereinnahmen'!$D$5</f>
        <v>0</v>
      </c>
      <c r="Y66" s="5">
        <f>$W$66*'Positionen Mindereinnahmen'!$E$5</f>
        <v>0</v>
      </c>
      <c r="Z66" s="5">
        <f>$W$66*'Positionen Mindereinnahmen'!$F$5</f>
        <v>0</v>
      </c>
      <c r="AA66" s="5">
        <v>0</v>
      </c>
      <c r="AB66" s="5">
        <f>$AA$66*'Positionen Mindereinnahmen'!$D$6</f>
        <v>0</v>
      </c>
      <c r="AC66" s="5">
        <f>$AA$66*'Positionen Mindereinnahmen'!$E$6</f>
        <v>0</v>
      </c>
      <c r="AD66" s="5">
        <f>$AA$66*'Positionen Mindereinnahmen'!$F$6</f>
        <v>0</v>
      </c>
      <c r="AE66" s="5">
        <v>0</v>
      </c>
      <c r="AF66" s="5">
        <f>$AE$66*'Positionen Mindereinnahmen'!$D$7</f>
        <v>0</v>
      </c>
      <c r="AG66" s="5">
        <f>$AE$66*'Positionen Mindereinnahmen'!$E$7</f>
        <v>0</v>
      </c>
      <c r="AH66" s="5">
        <f>$AE$66*'Positionen Mindereinnahmen'!$F$7</f>
        <v>0</v>
      </c>
      <c r="AI66" s="5">
        <v>0</v>
      </c>
      <c r="AJ66" s="5">
        <f>$AI$66*'Positionen Mindereinnahmen'!$D$8</f>
        <v>0</v>
      </c>
      <c r="AK66" s="5">
        <f>$AI$66*'Positionen Mindereinnahmen'!$E$8</f>
        <v>0</v>
      </c>
      <c r="AL66" s="5">
        <f>$AI$66*'Positionen Mindereinnahmen'!$F$8</f>
        <v>0</v>
      </c>
      <c r="AM66" s="5">
        <v>0</v>
      </c>
      <c r="AN66" s="5">
        <f>$AM$66*'Positionen Mindereinnahmen'!$D$9</f>
        <v>0</v>
      </c>
      <c r="AO66" s="5">
        <f>$AM$66*'Positionen Mindereinnahmen'!$E$9</f>
        <v>0</v>
      </c>
      <c r="AP66" s="5">
        <f>$AM$66*'Positionen Mindereinnahmen'!$F$9</f>
        <v>0</v>
      </c>
      <c r="AQ66" s="5">
        <v>0</v>
      </c>
      <c r="AR66" s="5">
        <f>$AQ$66*'Positionen Mindereinnahmen'!$D$10</f>
        <v>0</v>
      </c>
      <c r="AS66" s="5">
        <f>$AQ$66*'Positionen Mindereinnahmen'!$E$10</f>
        <v>0</v>
      </c>
      <c r="AT66" s="5">
        <f>$AQ$66*'Positionen Mindereinnahmen'!$F$10</f>
        <v>0</v>
      </c>
      <c r="AU66" s="5">
        <v>0</v>
      </c>
      <c r="AV66" s="5">
        <f>$AU$66*'Positionen Mindereinnahmen'!$D$11</f>
        <v>0</v>
      </c>
      <c r="AW66" s="5">
        <f>$AU$66*'Positionen Mindereinnahmen'!$E$11</f>
        <v>0</v>
      </c>
      <c r="AX66" s="5">
        <f>$AU$66*'Positionen Mindereinnahmen'!$F$11</f>
        <v>0</v>
      </c>
      <c r="AY66" s="5">
        <v>0</v>
      </c>
      <c r="AZ66" s="5">
        <f>$AY$66*'Positionen Mindereinnahmen'!$D$12</f>
        <v>0</v>
      </c>
      <c r="BA66" s="5">
        <f>$AY$66*'Positionen Mindereinnahmen'!$E$12</f>
        <v>0</v>
      </c>
      <c r="BB66" s="5">
        <f>$AY$66*'Positionen Mindereinnahmen'!$F$12</f>
        <v>0</v>
      </c>
      <c r="BC66" s="5">
        <v>0</v>
      </c>
      <c r="BD66" s="5">
        <f>$BC$66*'Positionen Mindereinnahmen'!$D$13</f>
        <v>0</v>
      </c>
      <c r="BE66" s="5">
        <f>$BC$66*'Positionen Mindereinnahmen'!$E$13</f>
        <v>0</v>
      </c>
      <c r="BF66" s="5">
        <f>$BC$66*'Positionen Mindereinnahmen'!$F$13</f>
        <v>0</v>
      </c>
      <c r="BG66" s="5">
        <v>0.18</v>
      </c>
      <c r="BH66" s="5">
        <f>$BG$66*'Positionen Mindereinnahmen'!$D$14</f>
        <v>7.6499999999999999E-2</v>
      </c>
      <c r="BI66" s="5">
        <f>$BG$66*'Positionen Mindereinnahmen'!$E$14</f>
        <v>7.6499999999999999E-2</v>
      </c>
      <c r="BJ66" s="5">
        <f>$BG$66*'Positionen Mindereinnahmen'!$F$14</f>
        <v>2.7E-2</v>
      </c>
      <c r="BK66" s="5">
        <v>0</v>
      </c>
      <c r="BL66" s="5">
        <f>$BK$66*'Positionen Mindereinnahmen'!$D$15</f>
        <v>0</v>
      </c>
      <c r="BM66" s="5">
        <f>$BK$66*'Positionen Mindereinnahmen'!$E$15</f>
        <v>0</v>
      </c>
      <c r="BN66" s="5">
        <f>$BK$66*'Positionen Mindereinnahmen'!$F$15</f>
        <v>0</v>
      </c>
      <c r="BO66" s="5">
        <v>0</v>
      </c>
      <c r="BP66" s="5">
        <f>$BO$66*'Positionen Mindereinnahmen'!$D$16</f>
        <v>0</v>
      </c>
      <c r="BQ66" s="5">
        <f>$BO$66*'Positionen Mindereinnahmen'!$E$16</f>
        <v>0</v>
      </c>
      <c r="BR66" s="5">
        <f>$BO$66*'Positionen Mindereinnahmen'!$F$16</f>
        <v>0</v>
      </c>
      <c r="BS66" s="5">
        <v>0</v>
      </c>
      <c r="BT66" s="5">
        <f>$BS$66*'Positionen Mindereinnahmen'!$D$17</f>
        <v>0</v>
      </c>
      <c r="BU66" s="5">
        <f>$BS$66*'Positionen Mindereinnahmen'!$E$17</f>
        <v>0</v>
      </c>
      <c r="BV66" s="5">
        <f>$BS$66*'Positionen Mindereinnahmen'!$F$17</f>
        <v>0</v>
      </c>
      <c r="BW66" s="5">
        <v>5.0000000000000001E-3</v>
      </c>
      <c r="BX66" s="5">
        <f>$BW$66*'Positionen Mindereinnahmen'!$D$18</f>
        <v>2.1250000000000002E-3</v>
      </c>
      <c r="BY66" s="5">
        <f>$BW$66*'Positionen Mindereinnahmen'!$E$18</f>
        <v>2.1250000000000002E-3</v>
      </c>
      <c r="BZ66" s="5">
        <f>$BW$66*'Positionen Mindereinnahmen'!$F$18</f>
        <v>7.5000000000000002E-4</v>
      </c>
      <c r="CA66" s="5">
        <v>0.27</v>
      </c>
      <c r="CB66" s="5">
        <f>$CA$66*'Positionen Mindereinnahmen'!$D$19</f>
        <v>0.11475</v>
      </c>
      <c r="CC66" s="5">
        <f>$CA$66*'Positionen Mindereinnahmen'!$E$19</f>
        <v>0.11475</v>
      </c>
      <c r="CD66" s="5">
        <f>$CA$66*'Positionen Mindereinnahmen'!$F$19</f>
        <v>4.0500000000000001E-2</v>
      </c>
      <c r="CE66" s="5">
        <v>0</v>
      </c>
      <c r="CF66" s="5">
        <f>$CE$66*'Positionen Mindereinnahmen'!$D$20</f>
        <v>0</v>
      </c>
      <c r="CG66" s="5">
        <f>$CE$66*'Positionen Mindereinnahmen'!$E$20</f>
        <v>0</v>
      </c>
      <c r="CH66" s="5">
        <f>$CE$66*'Positionen Mindereinnahmen'!$F$20</f>
        <v>0</v>
      </c>
      <c r="CI66" s="5">
        <v>0</v>
      </c>
      <c r="CJ66" s="5">
        <f>$CI$66*'Positionen Mindereinnahmen'!$D$21</f>
        <v>0</v>
      </c>
      <c r="CK66" s="5">
        <f>$CI$66*'Positionen Mindereinnahmen'!$E$21</f>
        <v>0</v>
      </c>
      <c r="CL66" s="5">
        <f>$CI$66*'Positionen Mindereinnahmen'!$F$21</f>
        <v>0</v>
      </c>
      <c r="CM66" s="5">
        <v>0</v>
      </c>
      <c r="CN66" s="5">
        <f>$CM$66*'Positionen Mindereinnahmen'!$D$22</f>
        <v>0</v>
      </c>
      <c r="CO66" s="5">
        <f>$CM$66*'Positionen Mindereinnahmen'!$E$22</f>
        <v>0</v>
      </c>
      <c r="CP66" s="5">
        <f>$CM$66*'Positionen Mindereinnahmen'!$F$22</f>
        <v>0</v>
      </c>
      <c r="CQ66" s="5">
        <v>0</v>
      </c>
      <c r="CR66" s="5">
        <f>$CQ$66*'Positionen Mindereinnahmen'!$D$23</f>
        <v>0</v>
      </c>
      <c r="CS66" s="5">
        <f>$CQ$66*'Positionen Mindereinnahmen'!$E$23</f>
        <v>0</v>
      </c>
      <c r="CT66" s="5">
        <f>$CQ$66*'Positionen Mindereinnahmen'!$F$23</f>
        <v>0</v>
      </c>
      <c r="CU66" s="5">
        <v>0</v>
      </c>
      <c r="CV66" s="5">
        <f>$CU$66*'Positionen Mindereinnahmen'!$D$24</f>
        <v>0</v>
      </c>
      <c r="CW66" s="5">
        <f>$CU$66*'Positionen Mindereinnahmen'!$E$24</f>
        <v>0</v>
      </c>
      <c r="CX66" s="5">
        <f>$CU$66*'Positionen Mindereinnahmen'!$F$24</f>
        <v>0</v>
      </c>
      <c r="CY66" s="5">
        <v>0</v>
      </c>
      <c r="CZ66" s="5">
        <f>$CY$66*'Positionen Mindereinnahmen'!$D$25</f>
        <v>0</v>
      </c>
      <c r="DA66" s="5">
        <f>$CY$66*'Positionen Mindereinnahmen'!$E$25</f>
        <v>0</v>
      </c>
      <c r="DB66" s="5">
        <f>$CY$66*'Positionen Mindereinnahmen'!$F$25</f>
        <v>0</v>
      </c>
      <c r="DC66" s="5">
        <v>0</v>
      </c>
      <c r="DD66" s="5">
        <f>$DC$66*'Positionen Mindereinnahmen'!$D$26</f>
        <v>0</v>
      </c>
      <c r="DE66" s="5">
        <f>$DC$66*'Positionen Mindereinnahmen'!$E$26</f>
        <v>0</v>
      </c>
      <c r="DF66" s="5">
        <f>$DC$66*'Positionen Mindereinnahmen'!$F$26</f>
        <v>0</v>
      </c>
      <c r="DG66" s="5">
        <v>0</v>
      </c>
      <c r="DH66" s="5">
        <f>$DG$66*'Positionen Mindereinnahmen'!$D$27</f>
        <v>0</v>
      </c>
      <c r="DI66" s="5">
        <f>$DG$66*'Positionen Mindereinnahmen'!$E$27</f>
        <v>0</v>
      </c>
      <c r="DJ66" s="5">
        <f>$DG$66*'Positionen Mindereinnahmen'!$F$27</f>
        <v>0</v>
      </c>
      <c r="DK66" s="5">
        <v>0</v>
      </c>
      <c r="DL66" s="5">
        <f>$DK$66*'Positionen Mindereinnahmen'!$D$28</f>
        <v>0</v>
      </c>
      <c r="DM66" s="5">
        <f>$DK$66*'Positionen Mindereinnahmen'!$E$28</f>
        <v>0</v>
      </c>
      <c r="DN66" s="5">
        <f>$DK$66*'Positionen Mindereinnahmen'!$F$28</f>
        <v>0</v>
      </c>
      <c r="DO66" s="5">
        <v>0</v>
      </c>
      <c r="DP66" s="5">
        <f>$DO$66*'Positionen Mindereinnahmen'!$D$29</f>
        <v>0</v>
      </c>
      <c r="DQ66" s="5">
        <f>$DO$66*'Positionen Mindereinnahmen'!$E$29</f>
        <v>0</v>
      </c>
      <c r="DR66" s="5">
        <f>$DO$66*'Positionen Mindereinnahmen'!$F$29</f>
        <v>0</v>
      </c>
      <c r="DS66" s="5">
        <v>0</v>
      </c>
      <c r="DT66" s="5">
        <f>$DS$66*'Positionen Mindereinnahmen'!$D$30</f>
        <v>0</v>
      </c>
      <c r="DU66" s="5">
        <f>$DS$66*'Positionen Mindereinnahmen'!$E$30</f>
        <v>0</v>
      </c>
      <c r="DV66" s="5">
        <f>$DS$66*'Positionen Mindereinnahmen'!$F$30</f>
        <v>0</v>
      </c>
      <c r="DW66" s="5">
        <v>0</v>
      </c>
      <c r="DX66" s="5">
        <f>$DW$66*'Positionen Mindereinnahmen'!$D$31</f>
        <v>0</v>
      </c>
      <c r="DY66" s="5">
        <f>$DW$66*'Positionen Mindereinnahmen'!$E$31</f>
        <v>0</v>
      </c>
      <c r="DZ66" s="5">
        <f>$DW$66*'Positionen Mindereinnahmen'!$F$31</f>
        <v>0</v>
      </c>
      <c r="EA66" s="5">
        <v>0</v>
      </c>
      <c r="EB66" s="5">
        <f>$EA$66*'Positionen Mindereinnahmen'!$D$32</f>
        <v>0</v>
      </c>
      <c r="EC66" s="5">
        <f>$EA$66*'Positionen Mindereinnahmen'!$E$32</f>
        <v>0</v>
      </c>
      <c r="ED66" s="5">
        <f>$EA$66*'Positionen Mindereinnahmen'!$F$32</f>
        <v>0</v>
      </c>
    </row>
  </sheetData>
  <mergeCells count="36">
    <mergeCell ref="DK3:DN3"/>
    <mergeCell ref="DO3:DR3"/>
    <mergeCell ref="DS3:DV3"/>
    <mergeCell ref="DW3:DZ3"/>
    <mergeCell ref="EA3:ED3"/>
    <mergeCell ref="AY3:BB3"/>
    <mergeCell ref="BC3:BF3"/>
    <mergeCell ref="BG3:BJ3"/>
    <mergeCell ref="DG3:DJ3"/>
    <mergeCell ref="BO3:BR3"/>
    <mergeCell ref="BS3:BV3"/>
    <mergeCell ref="BW3:BZ3"/>
    <mergeCell ref="CA3:CD3"/>
    <mergeCell ref="CE3:CH3"/>
    <mergeCell ref="CI3:CL3"/>
    <mergeCell ref="CM3:CP3"/>
    <mergeCell ref="CQ3:CT3"/>
    <mergeCell ref="CU3:CX3"/>
    <mergeCell ref="CY3:DB3"/>
    <mergeCell ref="DC3:DF3"/>
    <mergeCell ref="O2:ED2"/>
    <mergeCell ref="C2:N2"/>
    <mergeCell ref="C3:E3"/>
    <mergeCell ref="F3:H3"/>
    <mergeCell ref="I3:K3"/>
    <mergeCell ref="L3:N3"/>
    <mergeCell ref="O3:R3"/>
    <mergeCell ref="BK3:BN3"/>
    <mergeCell ref="S3:V3"/>
    <mergeCell ref="W3:Z3"/>
    <mergeCell ref="AA3:AD3"/>
    <mergeCell ref="AE3:AH3"/>
    <mergeCell ref="AI3:AL3"/>
    <mergeCell ref="AM3:AP3"/>
    <mergeCell ref="AQ3:AT3"/>
    <mergeCell ref="AU3:AX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8ec337-e214-4ba4-98b7-7d376ec9c384">
      <Terms xmlns="http://schemas.microsoft.com/office/infopath/2007/PartnerControls"/>
    </lcf76f155ced4ddcb4097134ff3c332f>
    <TaxCatchAll xmlns="bce3f25c-6c94-415f-946f-6384d96b87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BE255276945314790992D07276A2E9C" ma:contentTypeVersion="18" ma:contentTypeDescription="Ein neues Dokument erstellen." ma:contentTypeScope="" ma:versionID="8675bac851cd0906af82d9b344b788d4">
  <xsd:schema xmlns:xsd="http://www.w3.org/2001/XMLSchema" xmlns:xs="http://www.w3.org/2001/XMLSchema" xmlns:p="http://schemas.microsoft.com/office/2006/metadata/properties" xmlns:ns2="f58ec337-e214-4ba4-98b7-7d376ec9c384" xmlns:ns3="bce3f25c-6c94-415f-946f-6384d96b8749" targetNamespace="http://schemas.microsoft.com/office/2006/metadata/properties" ma:root="true" ma:fieldsID="b0e9d441ae2c0b8244772fe863691a22" ns2:_="" ns3:_="">
    <xsd:import namespace="f58ec337-e214-4ba4-98b7-7d376ec9c384"/>
    <xsd:import namespace="bce3f25c-6c94-415f-946f-6384d96b87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ec337-e214-4ba4-98b7-7d376ec9c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0c56c48-0c29-482e-8015-95664cd0a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f25c-6c94-415f-946f-6384d96b8749"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f12c6e58-46bd-4872-9110-3fabf4dab1f4}" ma:internalName="TaxCatchAll" ma:showField="CatchAllData" ma:web="bce3f25c-6c94-415f-946f-6384d96b8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B5926E-8D1E-4C60-9FE0-3A1B89F02358}">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bce3f25c-6c94-415f-946f-6384d96b8749"/>
    <ds:schemaRef ds:uri="f58ec337-e214-4ba4-98b7-7d376ec9c384"/>
  </ds:schemaRefs>
</ds:datastoreItem>
</file>

<file path=customXml/itemProps2.xml><?xml version="1.0" encoding="utf-8"?>
<ds:datastoreItem xmlns:ds="http://schemas.openxmlformats.org/officeDocument/2006/customXml" ds:itemID="{B40BFF3D-6380-4C31-8731-E9BE5D213067}">
  <ds:schemaRefs>
    <ds:schemaRef ds:uri="http://schemas.microsoft.com/sharepoint/v3/contenttype/forms"/>
  </ds:schemaRefs>
</ds:datastoreItem>
</file>

<file path=customXml/itemProps3.xml><?xml version="1.0" encoding="utf-8"?>
<ds:datastoreItem xmlns:ds="http://schemas.openxmlformats.org/officeDocument/2006/customXml" ds:itemID="{1B01A282-BB5E-4040-BB53-DB50725A3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ec337-e214-4ba4-98b7-7d376ec9c384"/>
    <ds:schemaRef ds:uri="bce3f25c-6c94-415f-946f-6384d96b8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Deckblatt</vt:lpstr>
      <vt:lpstr>Inhaltsverzeichnis</vt:lpstr>
      <vt:lpstr>Subjektförderung</vt:lpstr>
      <vt:lpstr>Wohngeld</vt:lpstr>
      <vt:lpstr>KdU</vt:lpstr>
      <vt:lpstr>Objektförderung</vt:lpstr>
      <vt:lpstr>Bund</vt:lpstr>
      <vt:lpstr>Länder</vt:lpstr>
      <vt:lpstr>Mindereinnahmen</vt:lpstr>
      <vt:lpstr>Bestandserwerb</vt:lpstr>
      <vt:lpstr>Positionen Mindereinnahmen</vt:lpstr>
      <vt:lpstr>Anteile Bestandserwerb</vt:lpstr>
      <vt:lpstr>Bund-Länder Vergleich</vt:lpstr>
      <vt:lpstr>Quellen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Schulte</dc:creator>
  <cp:keywords/>
  <dc:description/>
  <cp:lastModifiedBy>Sara Schulte</cp:lastModifiedBy>
  <cp:revision/>
  <dcterms:created xsi:type="dcterms:W3CDTF">2026-02-03T15:58:03Z</dcterms:created>
  <dcterms:modified xsi:type="dcterms:W3CDTF">2026-04-17T09:36:31Z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0x010100CBE255276945314790992D07276A2E9C</vt:lpwstr>
  </property>
</Properties>
</file>